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ТИТУЛ" sheetId="1" r:id="rId1"/>
    <sheet name="РАЗДЕЛ 1" sheetId="2" r:id="rId2"/>
    <sheet name="РАЗДЕЛЫ 2" sheetId="3" r:id="rId3"/>
    <sheet name="РАЗДЕЛ 3 2020" sheetId="4" r:id="rId4"/>
    <sheet name="РАЗДЕЛ 4" sheetId="5" r:id="rId5"/>
    <sheet name="РАЗДЕЛ 5" sheetId="6" r:id="rId6"/>
  </sheets>
  <definedNames>
    <definedName name="_xlnm.Print_Titles" localSheetId="3">'РАЗДЕЛ 3 2020'!$4:$8</definedName>
    <definedName name="Excel_BuiltIn_Print_Area" localSheetId="1">'РАЗДЕЛ 1'!$A$1:$C$7</definedName>
    <definedName name="_xlnm.Print_Titles" localSheetId="3">'РАЗДЕЛ 3 2020'!$4:$8</definedName>
    <definedName name="_xlnm.Print_Area" localSheetId="1">'РАЗДЕЛ 1'!$A$1:$C$10</definedName>
    <definedName name="_xlnm.Print_Area" localSheetId="3">'РАЗДЕЛ 3 2020'!$A$1:$J$72</definedName>
    <definedName name="_xlnm.Print_Area" localSheetId="2">'РАЗДЕЛЫ 2'!$A$1:$C$22</definedName>
    <definedName name="_xlnm.Print_Area" localSheetId="0">'ТИТУЛ'!$A$1:$E$24</definedName>
  </definedNames>
  <calcPr fullCalcOnLoad="1"/>
</workbook>
</file>

<file path=xl/sharedStrings.xml><?xml version="1.0" encoding="utf-8"?>
<sst xmlns="http://schemas.openxmlformats.org/spreadsheetml/2006/main" count="253" uniqueCount="163">
  <si>
    <t>УТВЕРЖДАЮ</t>
  </si>
  <si>
    <t xml:space="preserve">           (наименование должности лица,  утверждающего документ)</t>
  </si>
  <si>
    <t xml:space="preserve">             </t>
  </si>
  <si>
    <t xml:space="preserve">      </t>
  </si>
  <si>
    <t xml:space="preserve">      (подпись) </t>
  </si>
  <si>
    <t xml:space="preserve">   (расшифровка подписи)</t>
  </si>
  <si>
    <t>План финансово-хозяйственной деятельности</t>
  </si>
  <si>
    <t xml:space="preserve">на 2020 год </t>
  </si>
  <si>
    <t xml:space="preserve">                 КОДЫ</t>
  </si>
  <si>
    <t>Форма по КФД</t>
  </si>
  <si>
    <t>Дата</t>
  </si>
  <si>
    <t>по ОКПО</t>
  </si>
  <si>
    <t>00800226</t>
  </si>
  <si>
    <r>
      <t>Наименование муниципального бюджетного (автономного) учреждения (подразделения):</t>
    </r>
    <r>
      <rPr>
        <sz val="12"/>
        <color indexed="8"/>
        <rFont val="Times New Roman"/>
        <family val="1"/>
      </rPr>
      <t xml:space="preserve">Муниципальное бюджетное  общеобразовательное учреждение « Штормовская    школа-гимназия» Сакского района Республики Крым </t>
    </r>
  </si>
  <si>
    <t>Код по реестру участников бюджетного процесса, а также юридических лиц, не являющихся участниками бюджетного процесса</t>
  </si>
  <si>
    <t>353Э0436</t>
  </si>
  <si>
    <t>Идентификационный номер налогоплательщика (ИНН)</t>
  </si>
  <si>
    <t>9107005142</t>
  </si>
  <si>
    <t>Код причины постановки на учет (КПП)</t>
  </si>
  <si>
    <r>
      <t xml:space="preserve">Наименование органа, осуществляющего функции и полномочия учредителя : </t>
    </r>
    <r>
      <rPr>
        <sz val="12"/>
        <color indexed="8"/>
        <rFont val="Times New Roman"/>
        <family val="1"/>
      </rPr>
      <t xml:space="preserve">Отдел образования администрации Сакского района Республики Крым </t>
    </r>
  </si>
  <si>
    <t>Глава по БК</t>
  </si>
  <si>
    <t>Адрес фактического местонахождения муниципального бюджетного (автономного) учреждения (подразделения) :296550,Российская Федерация,Республика Крым,Сакский район,село Штормовое  ,    улица  Ленина    дом 10</t>
  </si>
  <si>
    <t>по ОКАТО</t>
  </si>
  <si>
    <t>Единица измерения: руб.</t>
  </si>
  <si>
    <t>по ОКЕИ</t>
  </si>
  <si>
    <t>I. Сведения о деятельности учреждения (подразделения)</t>
  </si>
  <si>
    <r>
      <t>1.1. Цели деятельности учреждения (подразделения):</t>
    </r>
    <r>
      <rPr>
        <sz val="15"/>
        <color indexed="8"/>
        <rFont val="Times New Roman"/>
        <family val="1"/>
      </rPr>
      <t xml:space="preserve"> Реализация конституционного права граждан Российской Федерации на получение общедоступного и бесплатного начального общего, основного общего и среднего общего образования в интересах человека, семьи, общества и государства; обеспечение охраны и укрепления здоровья и создание благоприятных условий для разностороннего развития личности, в том числе возможности удовлетворения потребности учащихся в самообразовании и получении дополнительного образования; обеспечение отдыха учащихся, создание условий для культурной, спортивной и иной деятельности учащихся.</t>
    </r>
  </si>
  <si>
    <r>
      <t xml:space="preserve">1.2. </t>
    </r>
    <r>
      <rPr>
        <u val="single"/>
        <sz val="15"/>
        <color indexed="8"/>
        <rFont val="Times New Roman"/>
        <family val="1"/>
      </rPr>
      <t>Виды деятельности учреждения (подразделения)</t>
    </r>
    <r>
      <rPr>
        <sz val="15"/>
        <color indexed="8"/>
        <rFont val="Times New Roman"/>
        <family val="1"/>
      </rPr>
      <t>:осуществление образовательной деятельности по образовательным программам начального общего, основного общего и среднего общего образования</t>
    </r>
  </si>
  <si>
    <r>
      <t>1.3</t>
    </r>
    <r>
      <rPr>
        <u val="single"/>
        <sz val="15"/>
        <color indexed="8"/>
        <rFont val="Times New Roman"/>
        <family val="1"/>
      </rPr>
      <t xml:space="preserve">. Перечень услуг (работ), осуществляемых, в том числе на платной основе </t>
    </r>
    <r>
      <rPr>
        <sz val="15"/>
        <color indexed="8"/>
        <rFont val="Times New Roman"/>
        <family val="1"/>
      </rPr>
      <t xml:space="preserve"> :   __________</t>
    </r>
  </si>
  <si>
    <r>
      <t xml:space="preserve">1.4. </t>
    </r>
    <r>
      <rPr>
        <u val="single"/>
        <sz val="15"/>
        <color indexed="8"/>
        <rFont val="Times New Roman"/>
        <family val="1"/>
      </rPr>
  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</t>
    </r>
    <r>
      <rPr>
        <sz val="15"/>
        <color indexed="8"/>
        <rFont val="Times New Roman"/>
        <family val="1"/>
      </rPr>
      <t>):  13038624,11  рубля</t>
    </r>
  </si>
  <si>
    <r>
      <t>1.5.</t>
    </r>
    <r>
      <rPr>
        <u val="single"/>
        <sz val="15"/>
        <color indexed="8"/>
        <rFont val="Times New Roman"/>
        <family val="1"/>
      </rPr>
      <t xml:space="preserve"> Общая балансовая стоимость движимого муниципального имущества на дату составления План</t>
    </r>
    <r>
      <rPr>
        <sz val="15"/>
        <color indexed="8"/>
        <rFont val="Times New Roman"/>
        <family val="1"/>
      </rPr>
      <t xml:space="preserve">а: 6254907,96   рублей , </t>
    </r>
    <r>
      <rPr>
        <u val="single"/>
        <sz val="15"/>
        <color indexed="8"/>
        <rFont val="Times New Roman"/>
        <family val="1"/>
      </rPr>
      <t>в том числе балансовая стоимость особо ценного движимого имущества:</t>
    </r>
    <r>
      <rPr>
        <sz val="15"/>
        <color indexed="8"/>
        <rFont val="Times New Roman"/>
        <family val="1"/>
      </rPr>
      <t xml:space="preserve"> 3055081,24 рубль </t>
    </r>
  </si>
  <si>
    <t>II. Показатели финансового состояния учреждения (подразделения)</t>
  </si>
  <si>
    <t>№ п/п</t>
  </si>
  <si>
    <t>Наименование показателя</t>
  </si>
  <si>
    <t>Сумма, руб.</t>
  </si>
  <si>
    <t>Нефинансовые активы, всего:</t>
  </si>
  <si>
    <t>из них:                                                                                                                        недвижимое имущество, всего:</t>
  </si>
  <si>
    <t>в том числе:                                                                                                         остаточная стоимость</t>
  </si>
  <si>
    <t>особо ценное движимое имущество, всего:</t>
  </si>
  <si>
    <t>в том числе:                        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</si>
  <si>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</si>
  <si>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                        денежные средства учреждения, всего</t>
  </si>
  <si>
    <t>в том числе:                     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</si>
  <si>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</si>
  <si>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</si>
  <si>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</si>
  <si>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</si>
  <si>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</si>
  <si>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                          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</si>
  <si>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</si>
  <si>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                       просроченная кредиторская задолженность</t>
  </si>
  <si>
    <t>III. 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</si>
  <si>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</si>
  <si>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</si>
  <si>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</si>
  <si>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</si>
  <si>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</si>
  <si>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</si>
  <si>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 (субсидия на иные цели)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</si>
  <si>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</si>
  <si>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</si>
  <si>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</si>
  <si>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</si>
  <si>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</si>
  <si>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</si>
  <si>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</si>
  <si>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</si>
  <si>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</si>
  <si>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Услуга № 1</t>
  </si>
  <si>
    <t>Услуга № 2</t>
  </si>
  <si>
    <t>Работа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</si>
  <si>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</si>
  <si>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</si>
  <si>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</si>
  <si>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</si>
  <si>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</si>
  <si>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</si>
  <si>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</si>
  <si>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</t>
  </si>
  <si>
    <t>фонд оплаты труда</t>
  </si>
  <si>
    <t>начисления на выплаты по оплате труда</t>
  </si>
  <si>
    <t>иные выплаты персоналу учреждений, за исключением фонда оплаты труда</t>
  </si>
  <si>
    <t>Социальное обеспечение и иные выплаты населению, всего:</t>
  </si>
  <si>
    <t>иные выплаты населению</t>
  </si>
  <si>
    <t>уплата налогов, сборов и иных платежей, всего: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</si>
  <si>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</si>
  <si>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</si>
  <si>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</si>
  <si>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</si>
  <si>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</si>
  <si>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Капитальные вложения в объекты государственной (муниципальной) собственности</t>
  </si>
  <si>
    <t>Расходы на закупку товаров, работ, услуг, всего: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</si>
  <si>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</si>
  <si>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</si>
  <si>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</si>
  <si>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</si>
  <si>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</si>
  <si>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</si>
  <si>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</si>
  <si>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</si>
  <si>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</si>
  <si>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</si>
  <si>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</si>
  <si>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 xml:space="preserve">увеличение стоимости  права пользования 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</si>
  <si>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</si>
  <si>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</si>
  <si>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</si>
  <si>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</si>
  <si>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</si>
  <si>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</si>
  <si>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</si>
  <si>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</si>
  <si>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</si>
  <si>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</si>
  <si>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</si>
  <si>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</si>
  <si>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</si>
  <si>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05 апреля 2013 гю №44-ФЗ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</si>
  <si>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№223-ФЗ «О закупках товаров, работ, услуг отдельными видами юридических лиц»</t>
  </si>
  <si>
    <t>на 2020 г.</t>
  </si>
  <si>
    <t>на 2021 г.</t>
  </si>
  <si>
    <t>на 2022 г.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</si>
  <si>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</si>
  <si>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</si>
  <si>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</si>
  <si>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</si>
  <si>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</si>
  <si>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</si>
  <si>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 xml:space="preserve">V. Сведения о средствах, поступающих во временное распоряжение </t>
  </si>
  <si>
    <t>учреждения (подразделения)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</si>
  <si>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</si>
  <si>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</si>
  <si>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</si>
  <si>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</si>
  <si>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</si>
  <si>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</si>
  <si>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</si>
  <si>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Сумма,                тыс. руб.</t>
  </si>
  <si>
    <t>Объем публичных обязательств, всего:</t>
  </si>
  <si>
    <t>Объем бюджетных инвестиций ( 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</si>
  <si>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</si>
  <si>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</si>
  <si>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 xml:space="preserve">(уполномоченное лицо)                           </t>
  </si>
  <si>
    <t xml:space="preserve">                                И.С.Аракелян </t>
  </si>
  <si>
    <t xml:space="preserve">                                                                   </t>
  </si>
  <si>
    <t xml:space="preserve">   (подпись) (расшифровка подписи)</t>
  </si>
  <si>
    <t xml:space="preserve">МКУ «Центр обеспечения   общего и дополнительного образования»Сакского района             </t>
  </si>
  <si>
    <t xml:space="preserve"> Начальник планово-экономического отдела </t>
  </si>
  <si>
    <t xml:space="preserve">МКУ «Центр обеспечения   общего и дополнительного образования»  Сакского района </t>
  </si>
  <si>
    <t xml:space="preserve">                                    И.А. Костенко </t>
  </si>
  <si>
    <t xml:space="preserve">  (подпись) (расшифровка подписи)</t>
  </si>
  <si>
    <r>
      <t xml:space="preserve">тел. </t>
    </r>
    <r>
      <rPr>
        <u val="single"/>
        <sz val="14"/>
        <color indexed="8"/>
        <rFont val="Times New Roman"/>
        <family val="1"/>
      </rPr>
      <t xml:space="preserve">2-35-92 </t>
    </r>
    <r>
      <rPr>
        <sz val="14"/>
        <color indexed="8"/>
        <rFont val="Times New Roman"/>
        <family val="1"/>
      </rPr>
      <t xml:space="preserve">                                        </t>
    </r>
  </si>
  <si>
    <t>Начальник отдела образования администрации Сакского района Республики Крым</t>
  </si>
  <si>
    <t xml:space="preserve">                                                 Б.А. Яковец</t>
  </si>
  <si>
    <t xml:space="preserve"> Главный бухгалтер</t>
  </si>
  <si>
    <r>
      <t xml:space="preserve"> </t>
    </r>
    <r>
      <rPr>
        <u val="single"/>
        <sz val="14"/>
        <color indexed="8"/>
        <rFont val="Calibri"/>
        <family val="2"/>
      </rPr>
      <t>_                               А.А. Риккерд</t>
    </r>
  </si>
  <si>
    <t>" 15  " октября  2020 г.</t>
  </si>
  <si>
    <r>
      <t>на " 15" октября   2020 г.</t>
    </r>
    <r>
      <rPr>
        <sz val="12"/>
        <color indexed="8"/>
        <rFont val="Times New Roman"/>
        <family val="1"/>
      </rPr>
      <t>(последнюю отчетную дату)</t>
    </r>
  </si>
  <si>
    <r>
      <t xml:space="preserve">на </t>
    </r>
    <r>
      <rPr>
        <u val="single"/>
        <sz val="14"/>
        <color indexed="8"/>
        <rFont val="Times New Roman"/>
        <family val="1"/>
      </rPr>
      <t>" 15 " октября  2020 г.</t>
    </r>
  </si>
  <si>
    <r>
      <t xml:space="preserve">на </t>
    </r>
    <r>
      <rPr>
        <u val="single"/>
        <sz val="14"/>
        <color indexed="8"/>
        <rFont val="Times New Roman"/>
        <family val="1"/>
      </rPr>
      <t>"15 " октября 2020 г.</t>
    </r>
  </si>
  <si>
    <t>на "15  " октября   2020 г.</t>
  </si>
  <si>
    <r>
      <t xml:space="preserve">на </t>
    </r>
    <r>
      <rPr>
        <u val="single"/>
        <sz val="14"/>
        <color indexed="8"/>
        <rFont val="Times New Roman"/>
        <family val="1"/>
      </rPr>
      <t>" 15  " октября   2020 г.</t>
    </r>
  </si>
  <si>
    <t>" 15 " октября  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</si>
</sst>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u val="single"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justify" vertical="center"/>
      <protection/>
    </xf>
    <xf numFmtId="0" fontId="3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justify" vertical="center"/>
      <protection/>
    </xf>
    <xf numFmtId="0" fontId="3" fillId="0" borderId="0" xfId="33" applyFont="1" applyAlignment="1">
      <alignment vertical="center" wrapText="1"/>
      <protection/>
    </xf>
    <xf numFmtId="0" fontId="3" fillId="0" borderId="10" xfId="33" applyFont="1" applyBorder="1" applyAlignment="1">
      <alignment vertical="center" wrapText="1"/>
      <protection/>
    </xf>
    <xf numFmtId="0" fontId="3" fillId="0" borderId="11" xfId="33" applyFont="1" applyBorder="1" applyAlignment="1">
      <alignment vertical="center" wrapText="1"/>
      <protection/>
    </xf>
    <xf numFmtId="0" fontId="5" fillId="0" borderId="0" xfId="33" applyFont="1" applyAlignment="1">
      <alignment horizontal="right" vertical="center" wrapText="1"/>
      <protection/>
    </xf>
    <xf numFmtId="14" fontId="3" fillId="0" borderId="12" xfId="33" applyNumberFormat="1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49" fontId="3" fillId="0" borderId="11" xfId="33" applyNumberFormat="1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5" fillId="0" borderId="0" xfId="33" applyFont="1" applyAlignment="1">
      <alignment vertical="center" wrapText="1"/>
      <protection/>
    </xf>
    <xf numFmtId="0" fontId="7" fillId="0" borderId="10" xfId="43" applyNumberFormat="1" applyFont="1" applyFill="1" applyBorder="1" applyAlignment="1" applyProtection="1">
      <alignment vertical="center" wrapText="1"/>
      <protection/>
    </xf>
    <xf numFmtId="0" fontId="9" fillId="0" borderId="0" xfId="33" applyFont="1" applyAlignment="1">
      <alignment horizontal="justify" vertical="center"/>
      <protection/>
    </xf>
    <xf numFmtId="0" fontId="12" fillId="0" borderId="0" xfId="33" applyFont="1">
      <alignment/>
      <protection/>
    </xf>
    <xf numFmtId="0" fontId="14" fillId="0" borderId="0" xfId="33" applyFont="1" applyAlignment="1">
      <alignment horizontal="justify" vertical="center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vertical="center" wrapText="1"/>
      <protection/>
    </xf>
    <xf numFmtId="0" fontId="11" fillId="0" borderId="12" xfId="33" applyFont="1" applyBorder="1" applyAlignment="1">
      <alignment vertical="center" wrapText="1"/>
      <protection/>
    </xf>
    <xf numFmtId="0" fontId="11" fillId="0" borderId="12" xfId="33" applyFont="1" applyBorder="1" applyAlignment="1">
      <alignment horizontal="left" vertical="center" wrapText="1" indent="1"/>
      <protection/>
    </xf>
    <xf numFmtId="2" fontId="11" fillId="0" borderId="12" xfId="33" applyNumberFormat="1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left" vertical="center" wrapText="1" indent="3"/>
      <protection/>
    </xf>
    <xf numFmtId="2" fontId="11" fillId="0" borderId="11" xfId="33" applyNumberFormat="1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left" vertical="center" wrapText="1" indent="2"/>
      <protection/>
    </xf>
    <xf numFmtId="0" fontId="11" fillId="0" borderId="11" xfId="33" applyFont="1" applyBorder="1" applyAlignment="1">
      <alignment vertical="center" wrapText="1"/>
      <protection/>
    </xf>
    <xf numFmtId="0" fontId="11" fillId="0" borderId="12" xfId="33" applyFont="1" applyBorder="1" applyAlignment="1">
      <alignment horizontal="left" vertical="center" wrapText="1" indent="4"/>
      <protection/>
    </xf>
    <xf numFmtId="0" fontId="9" fillId="0" borderId="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vertical="center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2" fontId="17" fillId="0" borderId="11" xfId="33" applyNumberFormat="1" applyFont="1" applyBorder="1" applyAlignment="1">
      <alignment horizontal="center" vertical="center" wrapText="1"/>
      <protection/>
    </xf>
    <xf numFmtId="2" fontId="9" fillId="0" borderId="11" xfId="33" applyNumberFormat="1" applyFont="1" applyBorder="1" applyAlignment="1">
      <alignment horizontal="center" vertical="center" wrapText="1"/>
      <protection/>
    </xf>
    <xf numFmtId="2" fontId="1" fillId="0" borderId="0" xfId="33" applyNumberFormat="1">
      <alignment/>
      <protection/>
    </xf>
    <xf numFmtId="0" fontId="3" fillId="0" borderId="14" xfId="33" applyFont="1" applyBorder="1" applyAlignment="1">
      <alignment vertical="center" wrapText="1"/>
      <protection/>
    </xf>
    <xf numFmtId="0" fontId="17" fillId="0" borderId="12" xfId="33" applyFont="1" applyBorder="1" applyAlignment="1">
      <alignment vertical="center" wrapText="1"/>
      <protection/>
    </xf>
    <xf numFmtId="0" fontId="17" fillId="0" borderId="12" xfId="33" applyFont="1" applyBorder="1" applyAlignment="1">
      <alignment horizontal="center" vertical="center" wrapText="1"/>
      <protection/>
    </xf>
    <xf numFmtId="2" fontId="17" fillId="0" borderId="12" xfId="33" applyNumberFormat="1" applyFont="1" applyBorder="1" applyAlignment="1">
      <alignment horizontal="center" vertical="center" wrapText="1"/>
      <protection/>
    </xf>
    <xf numFmtId="2" fontId="9" fillId="0" borderId="12" xfId="33" applyNumberFormat="1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vertical="center" wrapText="1"/>
      <protection/>
    </xf>
    <xf numFmtId="0" fontId="18" fillId="0" borderId="14" xfId="33" applyFont="1" applyBorder="1" applyAlignment="1">
      <alignment vertical="center" wrapText="1"/>
      <protection/>
    </xf>
    <xf numFmtId="0" fontId="19" fillId="33" borderId="14" xfId="33" applyFont="1" applyFill="1" applyBorder="1" applyAlignment="1">
      <alignment vertical="center" wrapText="1"/>
      <protection/>
    </xf>
    <xf numFmtId="0" fontId="20" fillId="33" borderId="12" xfId="33" applyFont="1" applyFill="1" applyBorder="1" applyAlignment="1">
      <alignment horizontal="center" vertical="center" wrapText="1"/>
      <protection/>
    </xf>
    <xf numFmtId="2" fontId="20" fillId="33" borderId="12" xfId="33" applyNumberFormat="1" applyFont="1" applyFill="1" applyBorder="1" applyAlignment="1">
      <alignment horizontal="center" vertical="center" wrapText="1"/>
      <protection/>
    </xf>
    <xf numFmtId="0" fontId="3" fillId="34" borderId="14" xfId="33" applyFont="1" applyFill="1" applyBorder="1" applyAlignment="1">
      <alignment vertical="center" wrapText="1"/>
      <protection/>
    </xf>
    <xf numFmtId="0" fontId="17" fillId="34" borderId="12" xfId="33" applyFont="1" applyFill="1" applyBorder="1" applyAlignment="1">
      <alignment horizontal="center" vertical="center" wrapText="1"/>
      <protection/>
    </xf>
    <xf numFmtId="2" fontId="17" fillId="34" borderId="12" xfId="33" applyNumberFormat="1" applyFont="1" applyFill="1" applyBorder="1" applyAlignment="1">
      <alignment horizontal="center" vertical="center" wrapText="1"/>
      <protection/>
    </xf>
    <xf numFmtId="0" fontId="17" fillId="35" borderId="11" xfId="33" applyFont="1" applyFill="1" applyBorder="1" applyAlignment="1">
      <alignment horizontal="center" vertical="center" wrapText="1"/>
      <protection/>
    </xf>
    <xf numFmtId="2" fontId="17" fillId="35" borderId="11" xfId="33" applyNumberFormat="1" applyFont="1" applyFill="1" applyBorder="1" applyAlignment="1">
      <alignment horizontal="center" vertical="center" wrapText="1"/>
      <protection/>
    </xf>
    <xf numFmtId="2" fontId="17" fillId="35" borderId="12" xfId="33" applyNumberFormat="1" applyFont="1" applyFill="1" applyBorder="1" applyAlignment="1">
      <alignment horizontal="center" vertical="center" wrapText="1"/>
      <protection/>
    </xf>
    <xf numFmtId="0" fontId="17" fillId="36" borderId="12" xfId="33" applyFont="1" applyFill="1" applyBorder="1" applyAlignment="1">
      <alignment horizontal="center" vertical="center" wrapText="1"/>
      <protection/>
    </xf>
    <xf numFmtId="2" fontId="17" fillId="36" borderId="12" xfId="33" applyNumberFormat="1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vertical="center" wrapText="1"/>
      <protection/>
    </xf>
    <xf numFmtId="0" fontId="17" fillId="33" borderId="12" xfId="33" applyFont="1" applyFill="1" applyBorder="1" applyAlignment="1">
      <alignment horizontal="center" vertical="center" wrapText="1"/>
      <protection/>
    </xf>
    <xf numFmtId="2" fontId="17" fillId="33" borderId="12" xfId="33" applyNumberFormat="1" applyFont="1" applyFill="1" applyBorder="1" applyAlignment="1">
      <alignment horizontal="center" vertical="center" wrapText="1"/>
      <protection/>
    </xf>
    <xf numFmtId="2" fontId="17" fillId="33" borderId="11" xfId="33" applyNumberFormat="1" applyFont="1" applyFill="1" applyBorder="1" applyAlignment="1">
      <alignment horizontal="center" vertical="center" wrapText="1"/>
      <protection/>
    </xf>
    <xf numFmtId="0" fontId="3" fillId="37" borderId="14" xfId="33" applyFont="1" applyFill="1" applyBorder="1" applyAlignment="1">
      <alignment vertical="center" wrapText="1"/>
      <protection/>
    </xf>
    <xf numFmtId="0" fontId="20" fillId="38" borderId="12" xfId="33" applyFont="1" applyFill="1" applyBorder="1" applyAlignment="1">
      <alignment horizontal="center" vertical="center" wrapText="1"/>
      <protection/>
    </xf>
    <xf numFmtId="2" fontId="20" fillId="38" borderId="12" xfId="33" applyNumberFormat="1" applyFont="1" applyFill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justify" vertical="center" wrapText="1"/>
      <protection/>
    </xf>
    <xf numFmtId="0" fontId="20" fillId="39" borderId="12" xfId="33" applyFont="1" applyFill="1" applyBorder="1" applyAlignment="1">
      <alignment horizontal="center" vertical="center" wrapText="1"/>
      <protection/>
    </xf>
    <xf numFmtId="2" fontId="20" fillId="39" borderId="12" xfId="33" applyNumberFormat="1" applyFont="1" applyFill="1" applyBorder="1" applyAlignment="1">
      <alignment horizontal="center" vertical="center" wrapText="1"/>
      <protection/>
    </xf>
    <xf numFmtId="0" fontId="3" fillId="40" borderId="14" xfId="33" applyFont="1" applyFill="1" applyBorder="1" applyAlignment="1">
      <alignment vertical="center" wrapText="1"/>
      <protection/>
    </xf>
    <xf numFmtId="0" fontId="17" fillId="40" borderId="12" xfId="33" applyFont="1" applyFill="1" applyBorder="1" applyAlignment="1">
      <alignment horizontal="center" vertical="center" wrapText="1"/>
      <protection/>
    </xf>
    <xf numFmtId="2" fontId="17" fillId="40" borderId="12" xfId="33" applyNumberFormat="1" applyFont="1" applyFill="1" applyBorder="1" applyAlignment="1">
      <alignment horizontal="center" vertical="center" wrapText="1"/>
      <protection/>
    </xf>
    <xf numFmtId="0" fontId="17" fillId="41" borderId="12" xfId="33" applyFont="1" applyFill="1" applyBorder="1" applyAlignment="1">
      <alignment horizontal="center" vertical="center" wrapText="1"/>
      <protection/>
    </xf>
    <xf numFmtId="2" fontId="17" fillId="41" borderId="12" xfId="33" applyNumberFormat="1" applyFont="1" applyFill="1" applyBorder="1" applyAlignment="1">
      <alignment horizontal="center" vertical="center" wrapText="1"/>
      <protection/>
    </xf>
    <xf numFmtId="0" fontId="3" fillId="42" borderId="14" xfId="33" applyFont="1" applyFill="1" applyBorder="1" applyAlignment="1">
      <alignment vertical="center" wrapText="1"/>
      <protection/>
    </xf>
    <xf numFmtId="0" fontId="17" fillId="42" borderId="12" xfId="33" applyFont="1" applyFill="1" applyBorder="1" applyAlignment="1">
      <alignment horizontal="center" vertical="center" wrapText="1"/>
      <protection/>
    </xf>
    <xf numFmtId="2" fontId="17" fillId="42" borderId="12" xfId="33" applyNumberFormat="1" applyFont="1" applyFill="1" applyBorder="1" applyAlignment="1">
      <alignment horizontal="center" vertical="center" wrapText="1"/>
      <protection/>
    </xf>
    <xf numFmtId="2" fontId="17" fillId="42" borderId="11" xfId="33" applyNumberFormat="1" applyFont="1" applyFill="1" applyBorder="1" applyAlignment="1">
      <alignment horizontal="center" vertical="center" wrapText="1"/>
      <protection/>
    </xf>
    <xf numFmtId="0" fontId="3" fillId="43" borderId="14" xfId="33" applyFont="1" applyFill="1" applyBorder="1" applyAlignment="1">
      <alignment vertical="center" wrapText="1"/>
      <protection/>
    </xf>
    <xf numFmtId="0" fontId="17" fillId="43" borderId="12" xfId="33" applyFont="1" applyFill="1" applyBorder="1" applyAlignment="1">
      <alignment horizontal="center" vertical="center" wrapText="1"/>
      <protection/>
    </xf>
    <xf numFmtId="2" fontId="17" fillId="43" borderId="12" xfId="33" applyNumberFormat="1" applyFont="1" applyFill="1" applyBorder="1" applyAlignment="1">
      <alignment horizontal="center" vertical="center" wrapText="1"/>
      <protection/>
    </xf>
    <xf numFmtId="2" fontId="17" fillId="43" borderId="11" xfId="33" applyNumberFormat="1" applyFont="1" applyFill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1" fillId="0" borderId="11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4" fontId="3" fillId="0" borderId="12" xfId="33" applyNumberFormat="1" applyFont="1" applyBorder="1" applyAlignment="1">
      <alignment vertical="center" wrapText="1"/>
      <protection/>
    </xf>
    <xf numFmtId="4" fontId="3" fillId="0" borderId="11" xfId="33" applyNumberFormat="1" applyFont="1" applyBorder="1" applyAlignment="1">
      <alignment vertical="center" wrapText="1"/>
      <protection/>
    </xf>
    <xf numFmtId="0" fontId="3" fillId="0" borderId="12" xfId="33" applyFont="1" applyBorder="1" applyAlignment="1">
      <alignment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justify" vertical="center" wrapText="1"/>
      <protection/>
    </xf>
    <xf numFmtId="49" fontId="9" fillId="0" borderId="12" xfId="33" applyNumberFormat="1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vertical="center" wrapText="1"/>
      <protection/>
    </xf>
    <xf numFmtId="0" fontId="9" fillId="0" borderId="11" xfId="33" applyFont="1" applyBorder="1" applyAlignment="1">
      <alignment vertical="center" wrapText="1"/>
      <protection/>
    </xf>
    <xf numFmtId="0" fontId="15" fillId="0" borderId="0" xfId="33" applyFont="1">
      <alignment/>
      <protection/>
    </xf>
    <xf numFmtId="0" fontId="16" fillId="0" borderId="14" xfId="43" applyNumberFormat="1" applyFont="1" applyFill="1" applyBorder="1" applyAlignment="1" applyProtection="1">
      <alignment vertical="center" wrapText="1"/>
      <protection/>
    </xf>
    <xf numFmtId="0" fontId="9" fillId="0" borderId="14" xfId="33" applyFont="1" applyBorder="1" applyAlignment="1">
      <alignment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3" fillId="0" borderId="0" xfId="33" applyFont="1" applyAlignment="1">
      <alignment vertical="center"/>
      <protection/>
    </xf>
    <xf numFmtId="0" fontId="13" fillId="0" borderId="0" xfId="33" applyFont="1" applyAlignment="1">
      <alignment horizontal="justify" vertical="center"/>
      <protection/>
    </xf>
    <xf numFmtId="0" fontId="9" fillId="0" borderId="0" xfId="33" applyFont="1" applyAlignment="1">
      <alignment horizontal="center" vertical="center"/>
      <protection/>
    </xf>
    <xf numFmtId="0" fontId="3" fillId="0" borderId="0" xfId="33" applyFont="1" applyBorder="1" applyAlignment="1">
      <alignment vertical="center" wrapText="1"/>
      <protection/>
    </xf>
    <xf numFmtId="0" fontId="3" fillId="0" borderId="10" xfId="33" applyFont="1" applyBorder="1" applyAlignment="1">
      <alignment vertical="center" wrapText="1"/>
      <protection/>
    </xf>
    <xf numFmtId="49" fontId="3" fillId="0" borderId="13" xfId="33" applyNumberFormat="1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vertical="center" wrapText="1"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wrapText="1"/>
      <protection/>
    </xf>
    <xf numFmtId="0" fontId="4" fillId="0" borderId="0" xfId="33" applyFont="1" applyBorder="1" applyAlignment="1">
      <alignment horizontal="center" wrapText="1"/>
      <protection/>
    </xf>
    <xf numFmtId="0" fontId="8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vertical="center" wrapText="1"/>
      <protection/>
    </xf>
    <xf numFmtId="0" fontId="11" fillId="0" borderId="0" xfId="33" applyFont="1" applyBorder="1" applyAlignment="1">
      <alignment vertical="center" wrapText="1"/>
      <protection/>
    </xf>
    <xf numFmtId="0" fontId="11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horizontal="left" vertical="center" wrapText="1"/>
      <protection/>
    </xf>
    <xf numFmtId="0" fontId="13" fillId="0" borderId="0" xfId="33" applyFont="1" applyBorder="1" applyAlignment="1">
      <alignment horizontal="center" vertical="center"/>
      <protection/>
    </xf>
    <xf numFmtId="0" fontId="17" fillId="0" borderId="13" xfId="33" applyFont="1" applyBorder="1" applyAlignment="1">
      <alignment horizontal="center" vertical="center" wrapText="1"/>
      <protection/>
    </xf>
    <xf numFmtId="0" fontId="17" fillId="0" borderId="13" xfId="33" applyFont="1" applyBorder="1" applyAlignment="1">
      <alignment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vertical="center" wrapText="1"/>
      <protection/>
    </xf>
    <xf numFmtId="0" fontId="9" fillId="0" borderId="0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16" fillId="0" borderId="13" xfId="43" applyNumberFormat="1" applyFont="1" applyFill="1" applyBorder="1" applyAlignment="1" applyProtection="1">
      <alignment horizontal="center" vertical="center" wrapText="1"/>
      <protection/>
    </xf>
    <xf numFmtId="0" fontId="9" fillId="0" borderId="15" xfId="33" applyFont="1" applyBorder="1" applyAlignment="1">
      <alignment horizontal="center" vertical="center"/>
      <protection/>
    </xf>
    <xf numFmtId="0" fontId="16" fillId="0" borderId="13" xfId="43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33" applyFont="1" applyBorder="1" applyAlignment="1">
      <alignment horizontal="center"/>
      <protection/>
    </xf>
    <xf numFmtId="0" fontId="22" fillId="0" borderId="0" xfId="3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FE7F5"/>
      <rgbColor rgb="00660066"/>
      <rgbColor rgb="00FF8080"/>
      <rgbColor rgb="000563C1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99FFCC"/>
      <rgbColor rgb="00FFFF66"/>
      <rgbColor rgb="0099CCFF"/>
      <rgbColor rgb="00FF9999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112098732F528DA919E79F70A53624DB5AD9103F08F6A37A36043A398c2cAI" TargetMode="External" /><Relationship Id="rId2" Type="http://schemas.openxmlformats.org/officeDocument/2006/relationships/hyperlink" Target="consultantplus://offline/ref=C112098732F528DA919E79F70A53624DB5AD9E01F0816A37A36043A3982A35911EA395538D982B52cAc5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115" zoomScaleSheetLayoutView="115" zoomScalePageLayoutView="0" workbookViewId="0" topLeftCell="A1">
      <selection activeCell="A12" sqref="A12:E12"/>
    </sheetView>
  </sheetViews>
  <sheetFormatPr defaultColWidth="8.7109375" defaultRowHeight="12.75"/>
  <cols>
    <col min="1" max="1" width="49.7109375" style="1" customWidth="1"/>
    <col min="2" max="2" width="12.57421875" style="1" customWidth="1"/>
    <col min="3" max="3" width="8.7109375" style="1" customWidth="1"/>
    <col min="4" max="4" width="9.421875" style="1" customWidth="1"/>
    <col min="5" max="5" width="21.7109375" style="1" customWidth="1"/>
    <col min="6" max="16384" width="8.7109375" style="1" customWidth="1"/>
  </cols>
  <sheetData>
    <row r="1" spans="1:5" ht="42" customHeight="1">
      <c r="A1" s="2"/>
      <c r="B1" s="108" t="s">
        <v>0</v>
      </c>
      <c r="C1" s="108"/>
      <c r="D1" s="108"/>
      <c r="E1" s="108"/>
    </row>
    <row r="2" spans="1:5" ht="54.75" customHeight="1">
      <c r="A2" s="2"/>
      <c r="B2" s="110" t="s">
        <v>152</v>
      </c>
      <c r="C2" s="110"/>
      <c r="D2" s="110"/>
      <c r="E2" s="110"/>
    </row>
    <row r="3" spans="1:5" ht="33" customHeight="1">
      <c r="A3" s="2"/>
      <c r="B3" s="109" t="s">
        <v>1</v>
      </c>
      <c r="C3" s="109"/>
      <c r="D3" s="109"/>
      <c r="E3" s="109"/>
    </row>
    <row r="4" spans="1:5" ht="21" customHeight="1">
      <c r="A4" s="3" t="s">
        <v>2</v>
      </c>
      <c r="B4" s="106"/>
      <c r="C4" s="106"/>
      <c r="D4" s="106"/>
      <c r="E4" s="106"/>
    </row>
    <row r="5" spans="1:5" ht="21.75" customHeight="1">
      <c r="A5" s="3" t="s">
        <v>3</v>
      </c>
      <c r="B5" s="111"/>
      <c r="C5" s="111"/>
      <c r="D5" s="111"/>
      <c r="E5" s="111"/>
    </row>
    <row r="6" spans="1:5" ht="13.5" customHeight="1">
      <c r="A6" s="3"/>
      <c r="B6" s="2"/>
      <c r="C6" s="2"/>
      <c r="D6" s="2" t="s">
        <v>4</v>
      </c>
      <c r="E6" s="2"/>
    </row>
    <row r="7" spans="1:5" ht="25.5" customHeight="1">
      <c r="A7" s="3"/>
      <c r="B7" s="112" t="s">
        <v>153</v>
      </c>
      <c r="C7" s="112"/>
      <c r="D7" s="112"/>
      <c r="E7" s="112"/>
    </row>
    <row r="8" spans="1:5" ht="16.5" customHeight="1">
      <c r="A8" s="3"/>
      <c r="B8" s="2"/>
      <c r="C8" s="106" t="s">
        <v>5</v>
      </c>
      <c r="D8" s="106"/>
      <c r="E8" s="106"/>
    </row>
    <row r="9" spans="1:5" ht="29.25" customHeight="1">
      <c r="A9" s="3"/>
      <c r="B9" s="107" t="s">
        <v>156</v>
      </c>
      <c r="C9" s="107"/>
      <c r="D9" s="107"/>
      <c r="E9" s="107"/>
    </row>
    <row r="10" spans="1:5" ht="15.75">
      <c r="A10" s="4"/>
      <c r="B10" s="2"/>
      <c r="C10" s="2"/>
      <c r="D10" s="2"/>
      <c r="E10" s="2"/>
    </row>
    <row r="11" spans="1:5" ht="15.75">
      <c r="A11" s="108" t="s">
        <v>6</v>
      </c>
      <c r="B11" s="108"/>
      <c r="C11" s="108"/>
      <c r="D11" s="108"/>
      <c r="E11" s="108"/>
    </row>
    <row r="12" spans="1:5" ht="15.75">
      <c r="A12" s="108" t="s">
        <v>7</v>
      </c>
      <c r="B12" s="108"/>
      <c r="C12" s="108"/>
      <c r="D12" s="108"/>
      <c r="E12" s="108"/>
    </row>
    <row r="13" spans="1:5" ht="15.75">
      <c r="A13" s="5"/>
      <c r="B13" s="2"/>
      <c r="C13" s="2"/>
      <c r="D13" s="2"/>
      <c r="E13" s="2"/>
    </row>
    <row r="14" spans="1:5" ht="12.75" customHeight="1">
      <c r="A14" s="102"/>
      <c r="B14" s="102"/>
      <c r="C14" s="6"/>
      <c r="D14" s="109" t="s">
        <v>8</v>
      </c>
      <c r="E14" s="109"/>
    </row>
    <row r="15" spans="1:5" ht="42" customHeight="1">
      <c r="A15" s="6"/>
      <c r="B15" s="102"/>
      <c r="C15" s="102"/>
      <c r="D15" s="7" t="s">
        <v>9</v>
      </c>
      <c r="E15" s="8"/>
    </row>
    <row r="16" spans="1:5" ht="27" customHeight="1">
      <c r="A16" s="9" t="s">
        <v>156</v>
      </c>
      <c r="B16" s="102"/>
      <c r="C16" s="102"/>
      <c r="D16" s="7" t="s">
        <v>10</v>
      </c>
      <c r="E16" s="10">
        <v>44119</v>
      </c>
    </row>
    <row r="17" spans="1:5" ht="15.75" customHeight="1">
      <c r="A17" s="102"/>
      <c r="B17" s="102"/>
      <c r="C17" s="102"/>
      <c r="D17" s="103" t="s">
        <v>11</v>
      </c>
      <c r="E17" s="104" t="s">
        <v>12</v>
      </c>
    </row>
    <row r="18" spans="1:5" ht="87" customHeight="1">
      <c r="A18" s="105" t="s">
        <v>13</v>
      </c>
      <c r="B18" s="105"/>
      <c r="C18" s="105"/>
      <c r="D18" s="103"/>
      <c r="E18" s="104"/>
    </row>
    <row r="19" spans="1:5" ht="63" customHeight="1">
      <c r="A19" s="6" t="s">
        <v>14</v>
      </c>
      <c r="B19" s="102"/>
      <c r="C19" s="102"/>
      <c r="D19" s="7"/>
      <c r="E19" s="11" t="s">
        <v>15</v>
      </c>
    </row>
    <row r="20" spans="1:5" ht="57" customHeight="1">
      <c r="A20" s="6" t="s">
        <v>16</v>
      </c>
      <c r="B20" s="102"/>
      <c r="C20" s="102"/>
      <c r="D20" s="7"/>
      <c r="E20" s="12" t="s">
        <v>17</v>
      </c>
    </row>
    <row r="21" spans="1:5" ht="45.75" customHeight="1">
      <c r="A21" s="6" t="s">
        <v>18</v>
      </c>
      <c r="B21" s="102"/>
      <c r="C21" s="102"/>
      <c r="D21" s="7"/>
      <c r="E21" s="13">
        <v>910701001</v>
      </c>
    </row>
    <row r="22" spans="1:5" ht="70.5" customHeight="1">
      <c r="A22" s="14" t="s">
        <v>19</v>
      </c>
      <c r="B22" s="102"/>
      <c r="C22" s="102"/>
      <c r="D22" s="7" t="s">
        <v>20</v>
      </c>
      <c r="E22" s="13">
        <v>803</v>
      </c>
    </row>
    <row r="23" spans="1:5" ht="75.75" customHeight="1">
      <c r="A23" s="6" t="s">
        <v>21</v>
      </c>
      <c r="B23" s="102"/>
      <c r="C23" s="102"/>
      <c r="D23" s="15" t="s">
        <v>22</v>
      </c>
      <c r="E23" s="13">
        <v>35243000256</v>
      </c>
    </row>
    <row r="24" spans="1:5" ht="47.25" customHeight="1">
      <c r="A24" s="6" t="s">
        <v>23</v>
      </c>
      <c r="B24" s="102"/>
      <c r="C24" s="102"/>
      <c r="D24" s="15" t="s">
        <v>24</v>
      </c>
      <c r="E24" s="11">
        <v>383</v>
      </c>
    </row>
  </sheetData>
  <sheetProtection selectLockedCells="1" selectUnlockedCells="1"/>
  <mergeCells count="24">
    <mergeCell ref="B1:E1"/>
    <mergeCell ref="B2:E2"/>
    <mergeCell ref="B3:E3"/>
    <mergeCell ref="B4:E4"/>
    <mergeCell ref="B5:E5"/>
    <mergeCell ref="B7:E7"/>
    <mergeCell ref="C8:E8"/>
    <mergeCell ref="B9:E9"/>
    <mergeCell ref="A11:E11"/>
    <mergeCell ref="A12:E12"/>
    <mergeCell ref="A14:B14"/>
    <mergeCell ref="D14:E14"/>
    <mergeCell ref="B15:C15"/>
    <mergeCell ref="B16:C16"/>
    <mergeCell ref="A17:C17"/>
    <mergeCell ref="D17:D18"/>
    <mergeCell ref="E17:E18"/>
    <mergeCell ref="A18:C18"/>
    <mergeCell ref="B19:C19"/>
    <mergeCell ref="B20:C20"/>
    <mergeCell ref="B21:C21"/>
    <mergeCell ref="B22:C22"/>
    <mergeCell ref="B23:C23"/>
    <mergeCell ref="B24:C24"/>
  </mergeCells>
  <hyperlinks>
    <hyperlink ref="D23" r:id="rId1" display="по ОКАТО"/>
    <hyperlink ref="D24" r:id="rId2" display="по ОКЕИ"/>
  </hyperlinks>
  <printOptions/>
  <pageMargins left="0.7" right="0.7" top="0.75" bottom="0.75" header="0.5118055555555555" footer="0.5118055555555555"/>
  <pageSetup fitToHeight="1" fitToWidth="1" horizontalDpi="300" verticalDpi="300" orientation="portrait" paperSize="9" scale="8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view="pageBreakPreview" zoomScale="81" zoomScaleSheetLayoutView="81" zoomScalePageLayoutView="0" workbookViewId="0" topLeftCell="A1">
      <selection activeCell="A6" sqref="A6:C6"/>
    </sheetView>
  </sheetViews>
  <sheetFormatPr defaultColWidth="8.7109375" defaultRowHeight="12.75"/>
  <cols>
    <col min="1" max="1" width="8.7109375" style="1" customWidth="1"/>
    <col min="2" max="2" width="94.28125" style="1" customWidth="1"/>
    <col min="3" max="3" width="17.28125" style="1" customWidth="1"/>
    <col min="4" max="16384" width="8.7109375" style="1" customWidth="1"/>
  </cols>
  <sheetData>
    <row r="1" spans="1:3" ht="15" customHeight="1">
      <c r="A1" s="113" t="s">
        <v>25</v>
      </c>
      <c r="B1" s="113"/>
      <c r="C1" s="113"/>
    </row>
    <row r="2" ht="33" customHeight="1">
      <c r="B2" s="16"/>
    </row>
    <row r="3" spans="1:3" ht="186" customHeight="1">
      <c r="A3" s="114" t="s">
        <v>26</v>
      </c>
      <c r="B3" s="114"/>
      <c r="C3" s="114"/>
    </row>
    <row r="4" spans="1:3" ht="100.5" customHeight="1">
      <c r="A4" s="115" t="s">
        <v>27</v>
      </c>
      <c r="B4" s="115"/>
      <c r="C4" s="115"/>
    </row>
    <row r="5" spans="1:3" ht="80.25" customHeight="1">
      <c r="A5" s="116" t="s">
        <v>28</v>
      </c>
      <c r="B5" s="116"/>
      <c r="C5" s="116"/>
    </row>
    <row r="6" spans="1:3" ht="135" customHeight="1">
      <c r="A6" s="117" t="s">
        <v>29</v>
      </c>
      <c r="B6" s="117"/>
      <c r="C6" s="117"/>
    </row>
    <row r="7" spans="1:3" ht="91.5" customHeight="1">
      <c r="A7" s="117" t="s">
        <v>30</v>
      </c>
      <c r="B7" s="117"/>
      <c r="C7" s="117"/>
    </row>
    <row r="8" spans="1:3" ht="19.5">
      <c r="A8" s="17"/>
      <c r="B8" s="17"/>
      <c r="C8" s="17"/>
    </row>
    <row r="9" spans="1:3" ht="19.5">
      <c r="A9" s="17"/>
      <c r="B9" s="17"/>
      <c r="C9" s="17"/>
    </row>
  </sheetData>
  <sheetProtection selectLockedCells="1" selectUnlockedCells="1"/>
  <mergeCells count="6">
    <mergeCell ref="A1:C1"/>
    <mergeCell ref="A3:C3"/>
    <mergeCell ref="A4:C4"/>
    <mergeCell ref="A5:C5"/>
    <mergeCell ref="A6:C6"/>
    <mergeCell ref="A7:C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BreakPreview" zoomScale="81" zoomScaleSheetLayoutView="81" zoomScalePageLayoutView="0" workbookViewId="0" topLeftCell="A1">
      <selection activeCell="A2" sqref="A2:C2"/>
    </sheetView>
  </sheetViews>
  <sheetFormatPr defaultColWidth="8.7109375" defaultRowHeight="12.75"/>
  <cols>
    <col min="1" max="1" width="7.28125" style="1" customWidth="1"/>
    <col min="2" max="2" width="97.8515625" style="1" customWidth="1"/>
    <col min="3" max="3" width="21.28125" style="1" customWidth="1"/>
    <col min="4" max="16384" width="8.7109375" style="1" customWidth="1"/>
  </cols>
  <sheetData>
    <row r="1" spans="1:3" ht="15" customHeight="1">
      <c r="A1" s="113" t="s">
        <v>31</v>
      </c>
      <c r="B1" s="113"/>
      <c r="C1" s="113"/>
    </row>
    <row r="2" spans="1:3" ht="21" customHeight="1">
      <c r="A2" s="118" t="s">
        <v>157</v>
      </c>
      <c r="B2" s="118"/>
      <c r="C2" s="118"/>
    </row>
    <row r="3" ht="15">
      <c r="B3" s="18"/>
    </row>
    <row r="4" spans="1:3" ht="39">
      <c r="A4" s="19" t="s">
        <v>32</v>
      </c>
      <c r="B4" s="20" t="s">
        <v>33</v>
      </c>
      <c r="C4" s="19" t="s">
        <v>34</v>
      </c>
    </row>
    <row r="5" spans="1:3" ht="19.5">
      <c r="A5" s="21">
        <v>1</v>
      </c>
      <c r="B5" s="22">
        <v>2</v>
      </c>
      <c r="C5" s="21">
        <v>3</v>
      </c>
    </row>
    <row r="6" spans="1:3" ht="19.5">
      <c r="A6" s="23"/>
      <c r="B6" s="24" t="s">
        <v>35</v>
      </c>
      <c r="C6" s="21">
        <v>19293532.07</v>
      </c>
    </row>
    <row r="7" spans="1:3" ht="42.75" customHeight="1">
      <c r="A7" s="23"/>
      <c r="B7" s="25" t="s">
        <v>36</v>
      </c>
      <c r="C7" s="26">
        <v>13038624.11</v>
      </c>
    </row>
    <row r="8" spans="1:3" ht="39">
      <c r="A8" s="23"/>
      <c r="B8" s="27" t="s">
        <v>37</v>
      </c>
      <c r="C8" s="28">
        <v>8463980.31</v>
      </c>
    </row>
    <row r="9" spans="1:3" ht="27" customHeight="1">
      <c r="A9" s="23"/>
      <c r="B9" s="29" t="s">
        <v>38</v>
      </c>
      <c r="C9" s="28">
        <v>3055081.24</v>
      </c>
    </row>
    <row r="10" spans="1:3" ht="39">
      <c r="A10" s="23"/>
      <c r="B10" s="27" t="s">
        <v>39</v>
      </c>
      <c r="C10" s="28">
        <v>1849759.13</v>
      </c>
    </row>
    <row r="11" spans="1:3" ht="19.5">
      <c r="A11" s="23"/>
      <c r="B11" s="24" t="s">
        <v>40</v>
      </c>
      <c r="C11" s="30"/>
    </row>
    <row r="12" spans="1:3" ht="39">
      <c r="A12" s="23"/>
      <c r="B12" s="25" t="s">
        <v>41</v>
      </c>
      <c r="C12" s="30"/>
    </row>
    <row r="13" spans="1:3" ht="39">
      <c r="A13" s="23"/>
      <c r="B13" s="31" t="s">
        <v>42</v>
      </c>
      <c r="C13" s="30"/>
    </row>
    <row r="14" spans="1:3" ht="19.5">
      <c r="A14" s="23"/>
      <c r="B14" s="24"/>
      <c r="C14" s="30"/>
    </row>
    <row r="15" spans="1:3" ht="39">
      <c r="A15" s="23"/>
      <c r="B15" s="31" t="s">
        <v>43</v>
      </c>
      <c r="C15" s="30"/>
    </row>
    <row r="16" spans="1:3" ht="19.5">
      <c r="A16" s="23"/>
      <c r="B16" s="25" t="s">
        <v>44</v>
      </c>
      <c r="C16" s="30"/>
    </row>
    <row r="17" spans="1:3" ht="19.5">
      <c r="A17" s="23"/>
      <c r="B17" s="25" t="s">
        <v>45</v>
      </c>
      <c r="C17" s="30"/>
    </row>
    <row r="18" spans="1:3" ht="19.5">
      <c r="A18" s="23"/>
      <c r="B18" s="25" t="s">
        <v>46</v>
      </c>
      <c r="C18" s="30"/>
    </row>
    <row r="19" spans="1:3" ht="19.5">
      <c r="A19" s="23"/>
      <c r="B19" s="24" t="s">
        <v>47</v>
      </c>
      <c r="C19" s="30"/>
    </row>
    <row r="20" spans="1:3" ht="39">
      <c r="A20" s="23"/>
      <c r="B20" s="25" t="s">
        <v>48</v>
      </c>
      <c r="C20" s="30"/>
    </row>
    <row r="21" spans="1:3" ht="19.5">
      <c r="A21" s="23"/>
      <c r="B21" s="25" t="s">
        <v>49</v>
      </c>
      <c r="C21" s="30"/>
    </row>
    <row r="22" spans="1:3" ht="39">
      <c r="A22" s="23"/>
      <c r="B22" s="27" t="s">
        <v>50</v>
      </c>
      <c r="C22" s="30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81" zoomScaleSheetLayoutView="81" zoomScalePageLayoutView="0" workbookViewId="0" topLeftCell="A1">
      <pane xSplit="1" ySplit="8" topLeftCell="B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J2"/>
    </sheetView>
  </sheetViews>
  <sheetFormatPr defaultColWidth="8.7109375" defaultRowHeight="12.75"/>
  <cols>
    <col min="1" max="1" width="51.7109375" style="1" customWidth="1"/>
    <col min="2" max="2" width="18.7109375" style="1" customWidth="1"/>
    <col min="3" max="3" width="20.57421875" style="1" customWidth="1"/>
    <col min="4" max="4" width="23.57421875" style="1" customWidth="1"/>
    <col min="5" max="5" width="17.00390625" style="1" customWidth="1"/>
    <col min="6" max="6" width="24.00390625" style="1" customWidth="1"/>
    <col min="7" max="7" width="23.421875" style="1" customWidth="1"/>
    <col min="8" max="8" width="20.28125" style="1" customWidth="1"/>
    <col min="9" max="9" width="18.8515625" style="1" customWidth="1"/>
    <col min="10" max="10" width="24.28125" style="1" customWidth="1"/>
    <col min="11" max="11" width="14.28125" style="1" customWidth="1"/>
    <col min="12" max="12" width="11.57421875" style="1" customWidth="1"/>
    <col min="13" max="13" width="13.140625" style="1" customWidth="1"/>
    <col min="14" max="16384" width="8.7109375" style="1" customWidth="1"/>
  </cols>
  <sheetData>
    <row r="1" spans="1:10" ht="15" customHeigh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8.5" customHeight="1">
      <c r="A2" s="123" t="s">
        <v>158</v>
      </c>
      <c r="B2" s="123"/>
      <c r="C2" s="123"/>
      <c r="D2" s="123"/>
      <c r="E2" s="123"/>
      <c r="F2" s="123"/>
      <c r="G2" s="123"/>
      <c r="H2" s="123"/>
      <c r="I2" s="123"/>
      <c r="J2" s="123"/>
    </row>
    <row r="4" spans="1:10" ht="17.25" customHeight="1">
      <c r="A4" s="124" t="s">
        <v>33</v>
      </c>
      <c r="B4" s="124" t="s">
        <v>52</v>
      </c>
      <c r="C4" s="124" t="s">
        <v>53</v>
      </c>
      <c r="D4" s="124" t="s">
        <v>54</v>
      </c>
      <c r="E4" s="124"/>
      <c r="F4" s="124"/>
      <c r="G4" s="124"/>
      <c r="H4" s="124"/>
      <c r="I4" s="124"/>
      <c r="J4" s="124"/>
    </row>
    <row r="5" spans="1:10" ht="12.75" customHeight="1">
      <c r="A5" s="124"/>
      <c r="B5" s="124"/>
      <c r="C5" s="124"/>
      <c r="D5" s="124" t="s">
        <v>55</v>
      </c>
      <c r="E5" s="124" t="s">
        <v>56</v>
      </c>
      <c r="F5" s="124"/>
      <c r="G5" s="124"/>
      <c r="H5" s="124"/>
      <c r="I5" s="124"/>
      <c r="J5" s="124"/>
    </row>
    <row r="6" spans="1:10" ht="78" customHeight="1">
      <c r="A6" s="124"/>
      <c r="B6" s="124"/>
      <c r="C6" s="124"/>
      <c r="D6" s="124"/>
      <c r="E6" s="121" t="s">
        <v>57</v>
      </c>
      <c r="F6" s="125" t="s">
        <v>58</v>
      </c>
      <c r="G6" s="121" t="s">
        <v>59</v>
      </c>
      <c r="H6" s="121" t="s">
        <v>60</v>
      </c>
      <c r="I6" s="121" t="s">
        <v>61</v>
      </c>
      <c r="J6" s="121"/>
    </row>
    <row r="7" spans="1:10" ht="76.5" customHeight="1">
      <c r="A7" s="124"/>
      <c r="B7" s="124"/>
      <c r="C7" s="124"/>
      <c r="D7" s="124"/>
      <c r="E7" s="121"/>
      <c r="F7" s="125"/>
      <c r="G7" s="121"/>
      <c r="H7" s="121"/>
      <c r="I7" s="34" t="s">
        <v>62</v>
      </c>
      <c r="J7" s="34" t="s">
        <v>63</v>
      </c>
    </row>
    <row r="8" spans="1:10" ht="15">
      <c r="A8" s="33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3" ht="18.75">
      <c r="A9" s="36" t="s">
        <v>64</v>
      </c>
      <c r="B9" s="37">
        <v>100</v>
      </c>
      <c r="C9" s="37" t="s">
        <v>65</v>
      </c>
      <c r="D9" s="38">
        <f>E9+F9+G9+H9+I9</f>
        <v>21913572.67</v>
      </c>
      <c r="E9" s="38">
        <f>E11+E13</f>
        <v>19888758.67</v>
      </c>
      <c r="F9" s="38">
        <f>F11+F21</f>
        <v>2014351</v>
      </c>
      <c r="G9" s="38">
        <f>G11+G21</f>
        <v>0</v>
      </c>
      <c r="H9" s="39">
        <f>H11+H13</f>
        <v>0</v>
      </c>
      <c r="I9" s="38">
        <f>I11+I13</f>
        <v>10463</v>
      </c>
      <c r="J9" s="38">
        <f>J11+J13+J17</f>
        <v>0</v>
      </c>
      <c r="K9" s="1">
        <f>19772888.8-163411</f>
        <v>19609477.8</v>
      </c>
      <c r="L9" s="40">
        <f>M9-K9</f>
        <v>2828289.620000001</v>
      </c>
      <c r="M9" s="40">
        <f>D9+D71</f>
        <v>22437767.42</v>
      </c>
    </row>
    <row r="10" spans="1:10" ht="18.75">
      <c r="A10" s="41" t="s">
        <v>56</v>
      </c>
      <c r="B10" s="42"/>
      <c r="C10" s="43"/>
      <c r="D10" s="44"/>
      <c r="E10" s="44" t="s">
        <v>65</v>
      </c>
      <c r="F10" s="44" t="s">
        <v>65</v>
      </c>
      <c r="G10" s="44" t="s">
        <v>65</v>
      </c>
      <c r="H10" s="45" t="s">
        <v>65</v>
      </c>
      <c r="I10" s="38" t="str">
        <f aca="true" t="shared" si="0" ref="I10:I20">J10</f>
        <v>X</v>
      </c>
      <c r="J10" s="44" t="s">
        <v>65</v>
      </c>
    </row>
    <row r="11" spans="1:10" ht="18.75">
      <c r="A11" s="41" t="s">
        <v>66</v>
      </c>
      <c r="B11" s="43">
        <v>110</v>
      </c>
      <c r="C11" s="43"/>
      <c r="D11" s="44">
        <f>E11+F11+G11+H11+I11</f>
        <v>0</v>
      </c>
      <c r="E11" s="44"/>
      <c r="F11" s="44"/>
      <c r="G11" s="44"/>
      <c r="H11" s="45"/>
      <c r="I11" s="38">
        <f t="shared" si="0"/>
        <v>0</v>
      </c>
      <c r="J11" s="38"/>
    </row>
    <row r="12" spans="1:10" ht="18.75">
      <c r="A12" s="41"/>
      <c r="B12" s="42"/>
      <c r="C12" s="43"/>
      <c r="D12" s="44"/>
      <c r="E12" s="44" t="s">
        <v>65</v>
      </c>
      <c r="F12" s="44" t="s">
        <v>65</v>
      </c>
      <c r="G12" s="44" t="s">
        <v>65</v>
      </c>
      <c r="H12" s="45" t="s">
        <v>65</v>
      </c>
      <c r="I12" s="38" t="str">
        <f t="shared" si="0"/>
        <v>X</v>
      </c>
      <c r="J12" s="38" t="s">
        <v>65</v>
      </c>
    </row>
    <row r="13" spans="1:10" ht="24.75" customHeight="1">
      <c r="A13" s="41" t="s">
        <v>67</v>
      </c>
      <c r="B13" s="43">
        <v>120</v>
      </c>
      <c r="C13" s="43"/>
      <c r="D13" s="44">
        <f>E13+I13</f>
        <v>19899221.67</v>
      </c>
      <c r="E13" s="44">
        <f>E25-E71</f>
        <v>19888758.67</v>
      </c>
      <c r="F13" s="44" t="s">
        <v>65</v>
      </c>
      <c r="G13" s="44" t="s">
        <v>65</v>
      </c>
      <c r="H13" s="45"/>
      <c r="I13" s="38">
        <f>I25-I71</f>
        <v>10463</v>
      </c>
      <c r="J13" s="38"/>
    </row>
    <row r="14" spans="1:13" ht="18.75">
      <c r="A14" s="41" t="s">
        <v>68</v>
      </c>
      <c r="B14" s="42"/>
      <c r="C14" s="43"/>
      <c r="D14" s="44"/>
      <c r="E14" s="44"/>
      <c r="F14" s="44" t="s">
        <v>65</v>
      </c>
      <c r="G14" s="44" t="s">
        <v>65</v>
      </c>
      <c r="H14" s="45"/>
      <c r="I14" s="38">
        <f t="shared" si="0"/>
        <v>0</v>
      </c>
      <c r="J14" s="38"/>
      <c r="K14" s="1">
        <v>17753738.17</v>
      </c>
      <c r="L14" s="40">
        <f>M14-K14</f>
        <v>2638742.620000001</v>
      </c>
      <c r="M14" s="40">
        <f>E9+E71</f>
        <v>20392480.790000003</v>
      </c>
    </row>
    <row r="15" spans="1:10" ht="18.75">
      <c r="A15" s="41" t="s">
        <v>69</v>
      </c>
      <c r="B15" s="42"/>
      <c r="C15" s="43"/>
      <c r="D15" s="44"/>
      <c r="E15" s="44"/>
      <c r="F15" s="44" t="s">
        <v>65</v>
      </c>
      <c r="G15" s="44" t="s">
        <v>65</v>
      </c>
      <c r="H15" s="45"/>
      <c r="I15" s="38">
        <f t="shared" si="0"/>
        <v>0</v>
      </c>
      <c r="J15" s="38"/>
    </row>
    <row r="16" spans="1:10" ht="18.75">
      <c r="A16" s="41"/>
      <c r="B16" s="42"/>
      <c r="C16" s="43"/>
      <c r="D16" s="44"/>
      <c r="E16" s="44"/>
      <c r="F16" s="44" t="s">
        <v>65</v>
      </c>
      <c r="G16" s="44" t="s">
        <v>65</v>
      </c>
      <c r="H16" s="45"/>
      <c r="I16" s="38">
        <f t="shared" si="0"/>
        <v>0</v>
      </c>
      <c r="J16" s="38"/>
    </row>
    <row r="17" spans="1:10" ht="18.75">
      <c r="A17" s="36" t="s">
        <v>70</v>
      </c>
      <c r="B17" s="46"/>
      <c r="C17" s="37"/>
      <c r="D17" s="38"/>
      <c r="E17" s="38"/>
      <c r="F17" s="38" t="s">
        <v>65</v>
      </c>
      <c r="G17" s="38" t="s">
        <v>65</v>
      </c>
      <c r="H17" s="39"/>
      <c r="I17" s="38">
        <f t="shared" si="0"/>
        <v>0</v>
      </c>
      <c r="J17" s="38"/>
    </row>
    <row r="18" spans="1:10" ht="18.75">
      <c r="A18" s="41"/>
      <c r="B18" s="42"/>
      <c r="C18" s="43"/>
      <c r="D18" s="44"/>
      <c r="E18" s="44"/>
      <c r="F18" s="44" t="s">
        <v>65</v>
      </c>
      <c r="G18" s="44" t="s">
        <v>65</v>
      </c>
      <c r="H18" s="45"/>
      <c r="I18" s="38">
        <f t="shared" si="0"/>
        <v>0</v>
      </c>
      <c r="J18" s="44"/>
    </row>
    <row r="19" spans="1:10" ht="43.5" customHeight="1">
      <c r="A19" s="41" t="s">
        <v>71</v>
      </c>
      <c r="B19" s="43">
        <v>130</v>
      </c>
      <c r="C19" s="43"/>
      <c r="D19" s="44"/>
      <c r="E19" s="44" t="s">
        <v>65</v>
      </c>
      <c r="F19" s="44" t="s">
        <v>65</v>
      </c>
      <c r="G19" s="44" t="s">
        <v>65</v>
      </c>
      <c r="H19" s="45" t="s">
        <v>65</v>
      </c>
      <c r="I19" s="38" t="str">
        <f t="shared" si="0"/>
        <v>X</v>
      </c>
      <c r="J19" s="38" t="s">
        <v>65</v>
      </c>
    </row>
    <row r="20" spans="1:10" ht="79.5" customHeight="1">
      <c r="A20" s="47" t="s">
        <v>72</v>
      </c>
      <c r="B20" s="43">
        <v>140</v>
      </c>
      <c r="C20" s="43"/>
      <c r="D20" s="44"/>
      <c r="E20" s="44" t="s">
        <v>65</v>
      </c>
      <c r="F20" s="44" t="s">
        <v>65</v>
      </c>
      <c r="G20" s="44" t="s">
        <v>65</v>
      </c>
      <c r="H20" s="45" t="s">
        <v>65</v>
      </c>
      <c r="I20" s="38" t="str">
        <f t="shared" si="0"/>
        <v>X</v>
      </c>
      <c r="J20" s="38" t="s">
        <v>65</v>
      </c>
    </row>
    <row r="21" spans="1:10" ht="38.25" customHeight="1">
      <c r="A21" s="41" t="s">
        <v>73</v>
      </c>
      <c r="B21" s="43">
        <v>150</v>
      </c>
      <c r="C21" s="43"/>
      <c r="D21" s="44">
        <f>F21+G21</f>
        <v>2014351</v>
      </c>
      <c r="E21" s="44" t="s">
        <v>65</v>
      </c>
      <c r="F21" s="44">
        <f>1824804+189547</f>
        <v>2014351</v>
      </c>
      <c r="G21" s="44"/>
      <c r="H21" s="45" t="s">
        <v>65</v>
      </c>
      <c r="I21" s="44" t="s">
        <v>65</v>
      </c>
      <c r="J21" s="38" t="s">
        <v>65</v>
      </c>
    </row>
    <row r="22" spans="1:10" ht="24.75" customHeight="1">
      <c r="A22" s="36" t="s">
        <v>74</v>
      </c>
      <c r="B22" s="37">
        <v>160</v>
      </c>
      <c r="C22" s="37"/>
      <c r="D22" s="38">
        <f>I22</f>
        <v>0</v>
      </c>
      <c r="E22" s="38" t="s">
        <v>65</v>
      </c>
      <c r="F22" s="38" t="s">
        <v>65</v>
      </c>
      <c r="G22" s="38" t="s">
        <v>65</v>
      </c>
      <c r="H22" s="39" t="s">
        <v>65</v>
      </c>
      <c r="I22" s="38"/>
      <c r="J22" s="38"/>
    </row>
    <row r="23" spans="1:10" ht="32.25" customHeight="1">
      <c r="A23" s="41" t="s">
        <v>75</v>
      </c>
      <c r="B23" s="43">
        <v>180</v>
      </c>
      <c r="C23" s="43" t="s">
        <v>65</v>
      </c>
      <c r="D23" s="44">
        <f>I23</f>
        <v>0</v>
      </c>
      <c r="E23" s="44" t="s">
        <v>65</v>
      </c>
      <c r="F23" s="44" t="s">
        <v>65</v>
      </c>
      <c r="G23" s="44" t="s">
        <v>65</v>
      </c>
      <c r="H23" s="45" t="s">
        <v>65</v>
      </c>
      <c r="I23" s="44"/>
      <c r="J23" s="44" t="s">
        <v>65</v>
      </c>
    </row>
    <row r="24" spans="1:10" ht="16.5">
      <c r="A24" s="41"/>
      <c r="B24" s="42"/>
      <c r="C24" s="43"/>
      <c r="D24" s="44"/>
      <c r="E24" s="44"/>
      <c r="F24" s="44"/>
      <c r="G24" s="44"/>
      <c r="H24" s="44"/>
      <c r="I24" s="44"/>
      <c r="J24" s="38"/>
    </row>
    <row r="25" spans="1:10" ht="28.5" customHeight="1">
      <c r="A25" s="48" t="s">
        <v>76</v>
      </c>
      <c r="B25" s="49">
        <v>200</v>
      </c>
      <c r="C25" s="49" t="s">
        <v>65</v>
      </c>
      <c r="D25" s="50">
        <f>E25+F25+G25+H25+I25</f>
        <v>22842180.14</v>
      </c>
      <c r="E25" s="50">
        <f>E26+E31+E35+E43+E45+E47+E48</f>
        <v>20392480.790000003</v>
      </c>
      <c r="F25" s="50">
        <f>F26+F31+F35+F43+F45</f>
        <v>2418763.7199999997</v>
      </c>
      <c r="G25" s="50">
        <f>G26+G31+G35+G43+G45+G47+G48+G51</f>
        <v>0</v>
      </c>
      <c r="H25" s="50">
        <f>H26+H31+H35+H43+H45+H47+H48+H51</f>
        <v>0</v>
      </c>
      <c r="I25" s="50">
        <f>I26+I31+I35+I43+I45+I47+I48</f>
        <v>30935.63</v>
      </c>
      <c r="J25" s="50">
        <f>J26+J31+J35+J43+J45+J47+J48+J51</f>
        <v>0</v>
      </c>
    </row>
    <row r="26" spans="1:10" ht="16.5">
      <c r="A26" s="51" t="s">
        <v>77</v>
      </c>
      <c r="B26" s="52">
        <v>210</v>
      </c>
      <c r="C26" s="52">
        <v>110</v>
      </c>
      <c r="D26" s="53">
        <f>E26+F26+G26+H26+I26</f>
        <v>18376138.46</v>
      </c>
      <c r="E26" s="53">
        <f>E28+E29+E30</f>
        <v>17787538.46</v>
      </c>
      <c r="F26" s="53">
        <f>F28+F29+F30</f>
        <v>588600</v>
      </c>
      <c r="G26" s="53">
        <f>G28+G29+G30</f>
        <v>0</v>
      </c>
      <c r="H26" s="53">
        <f>H28+H29+H30</f>
        <v>0</v>
      </c>
      <c r="I26" s="53">
        <f aca="true" t="shared" si="1" ref="I26:I44">J253</f>
        <v>0</v>
      </c>
      <c r="J26" s="53">
        <f>J28+J29+J30</f>
        <v>0</v>
      </c>
    </row>
    <row r="27" spans="1:10" ht="16.5">
      <c r="A27" s="41" t="s">
        <v>78</v>
      </c>
      <c r="B27" s="119">
        <v>211</v>
      </c>
      <c r="C27" s="43"/>
      <c r="D27" s="53"/>
      <c r="E27" s="44"/>
      <c r="F27" s="44"/>
      <c r="G27" s="44"/>
      <c r="H27" s="44"/>
      <c r="I27" s="44">
        <f t="shared" si="1"/>
        <v>0</v>
      </c>
      <c r="J27" s="38"/>
    </row>
    <row r="28" spans="1:10" ht="33" customHeight="1">
      <c r="A28" s="41" t="s">
        <v>79</v>
      </c>
      <c r="B28" s="119"/>
      <c r="C28" s="43">
        <v>111</v>
      </c>
      <c r="D28" s="53">
        <f>E28+F28+G28+H28+I28</f>
        <v>13942502.76</v>
      </c>
      <c r="E28" s="44">
        <f>11896089.41+36171.41+1710241.94</f>
        <v>13642502.76</v>
      </c>
      <c r="F28" s="44">
        <f>285918.32+14081.68</f>
        <v>300000</v>
      </c>
      <c r="G28" s="44"/>
      <c r="H28" s="44"/>
      <c r="I28" s="44">
        <f t="shared" si="1"/>
        <v>0</v>
      </c>
      <c r="J28" s="38"/>
    </row>
    <row r="29" spans="1:10" ht="35.25" customHeight="1">
      <c r="A29" s="41" t="s">
        <v>80</v>
      </c>
      <c r="B29" s="119"/>
      <c r="C29" s="43">
        <v>119</v>
      </c>
      <c r="D29" s="53">
        <f>E29+F29+G29+H29+I29</f>
        <v>4210635.7</v>
      </c>
      <c r="E29" s="44">
        <f>3603542.64+516493.06</f>
        <v>4120035.7</v>
      </c>
      <c r="F29" s="44">
        <f>86347.33+4252.67</f>
        <v>90600</v>
      </c>
      <c r="G29" s="44"/>
      <c r="H29" s="44"/>
      <c r="I29" s="44">
        <f t="shared" si="1"/>
        <v>0</v>
      </c>
      <c r="J29" s="38"/>
    </row>
    <row r="30" spans="1:10" ht="31.5">
      <c r="A30" s="41" t="s">
        <v>81</v>
      </c>
      <c r="B30" s="119"/>
      <c r="C30" s="43">
        <v>112</v>
      </c>
      <c r="D30" s="53">
        <f>E30+F30+G30+H30+I30</f>
        <v>223000</v>
      </c>
      <c r="E30" s="44">
        <v>25000</v>
      </c>
      <c r="F30" s="44">
        <v>198000</v>
      </c>
      <c r="G30" s="44"/>
      <c r="H30" s="44"/>
      <c r="I30" s="44">
        <f t="shared" si="1"/>
        <v>0</v>
      </c>
      <c r="J30" s="38"/>
    </row>
    <row r="31" spans="1:10" ht="31.5">
      <c r="A31" s="36" t="s">
        <v>82</v>
      </c>
      <c r="B31" s="119">
        <v>220</v>
      </c>
      <c r="C31" s="54">
        <v>300</v>
      </c>
      <c r="D31" s="55">
        <f>E31+F31+G31+H31+I31</f>
        <v>0</v>
      </c>
      <c r="E31" s="55">
        <f>E33+E34</f>
        <v>0</v>
      </c>
      <c r="F31" s="55">
        <f>F33+F34</f>
        <v>0</v>
      </c>
      <c r="G31" s="55">
        <f>G33+G34</f>
        <v>0</v>
      </c>
      <c r="H31" s="55">
        <f>H33+H34</f>
        <v>0</v>
      </c>
      <c r="I31" s="56">
        <f t="shared" si="1"/>
        <v>0</v>
      </c>
      <c r="J31" s="55">
        <f>J33+J34</f>
        <v>0</v>
      </c>
    </row>
    <row r="32" spans="1:10" ht="16.5">
      <c r="A32" s="41" t="s">
        <v>78</v>
      </c>
      <c r="B32" s="119"/>
      <c r="C32" s="43"/>
      <c r="D32" s="55"/>
      <c r="E32" s="44"/>
      <c r="F32" s="44"/>
      <c r="G32" s="44"/>
      <c r="H32" s="44"/>
      <c r="I32" s="44">
        <f t="shared" si="1"/>
        <v>0</v>
      </c>
      <c r="J32" s="44"/>
    </row>
    <row r="33" spans="1:10" ht="12.75" customHeight="1">
      <c r="A33" s="122" t="s">
        <v>83</v>
      </c>
      <c r="B33" s="119"/>
      <c r="C33" s="43">
        <v>321</v>
      </c>
      <c r="D33" s="55">
        <f>E33+F33+G33+H33+I33</f>
        <v>0</v>
      </c>
      <c r="E33" s="44"/>
      <c r="F33" s="44"/>
      <c r="G33" s="44"/>
      <c r="H33" s="44"/>
      <c r="I33" s="44">
        <f t="shared" si="1"/>
        <v>0</v>
      </c>
      <c r="J33" s="38"/>
    </row>
    <row r="34" spans="1:10" ht="16.5">
      <c r="A34" s="122"/>
      <c r="B34" s="119"/>
      <c r="C34" s="43">
        <v>360</v>
      </c>
      <c r="D34" s="55">
        <f>E34+F34+G34+H34+I34</f>
        <v>0</v>
      </c>
      <c r="E34" s="44"/>
      <c r="F34" s="44"/>
      <c r="G34" s="44"/>
      <c r="H34" s="44"/>
      <c r="I34" s="44">
        <f t="shared" si="1"/>
        <v>0</v>
      </c>
      <c r="J34" s="38"/>
    </row>
    <row r="35" spans="1:10" ht="16.5">
      <c r="A35" s="41" t="s">
        <v>84</v>
      </c>
      <c r="B35" s="119">
        <v>230</v>
      </c>
      <c r="C35" s="57">
        <v>850</v>
      </c>
      <c r="D35" s="58">
        <f>E35+F35+G35+H35+I35</f>
        <v>287981.05</v>
      </c>
      <c r="E35" s="58">
        <f>E37+E38+E39</f>
        <v>287981.05</v>
      </c>
      <c r="F35" s="58">
        <f>F37+F38+F39</f>
        <v>0</v>
      </c>
      <c r="G35" s="58">
        <f>G37+G38+G39</f>
        <v>0</v>
      </c>
      <c r="H35" s="58">
        <f>H37+H38+H39</f>
        <v>0</v>
      </c>
      <c r="I35" s="58">
        <f t="shared" si="1"/>
        <v>0</v>
      </c>
      <c r="J35" s="58">
        <f>J37+J38+J39</f>
        <v>0</v>
      </c>
    </row>
    <row r="36" spans="1:10" ht="16.5">
      <c r="A36" s="41" t="s">
        <v>78</v>
      </c>
      <c r="B36" s="119"/>
      <c r="C36" s="43"/>
      <c r="D36" s="58"/>
      <c r="E36" s="44"/>
      <c r="F36" s="44"/>
      <c r="G36" s="44"/>
      <c r="H36" s="44"/>
      <c r="I36" s="44">
        <f t="shared" si="1"/>
        <v>0</v>
      </c>
      <c r="J36" s="38"/>
    </row>
    <row r="37" spans="1:10" ht="31.5">
      <c r="A37" s="41" t="s">
        <v>85</v>
      </c>
      <c r="B37" s="119"/>
      <c r="C37" s="43">
        <v>851</v>
      </c>
      <c r="D37" s="58">
        <f>E37+F37+G37+H37+I37</f>
        <v>266556</v>
      </c>
      <c r="E37" s="44">
        <f>3000+10800.56+871.25+251884.19</f>
        <v>266556</v>
      </c>
      <c r="F37" s="44"/>
      <c r="G37" s="44"/>
      <c r="H37" s="44"/>
      <c r="I37" s="44">
        <f t="shared" si="1"/>
        <v>0</v>
      </c>
      <c r="J37" s="38"/>
    </row>
    <row r="38" spans="1:10" ht="16.5">
      <c r="A38" s="36" t="s">
        <v>86</v>
      </c>
      <c r="B38" s="120"/>
      <c r="C38" s="37">
        <v>852</v>
      </c>
      <c r="D38" s="58">
        <f>E38+F38+G38+H38+I38</f>
        <v>0</v>
      </c>
      <c r="E38" s="38">
        <v>0</v>
      </c>
      <c r="F38" s="38"/>
      <c r="G38" s="38"/>
      <c r="H38" s="38"/>
      <c r="I38" s="44">
        <f t="shared" si="1"/>
        <v>0</v>
      </c>
      <c r="J38" s="38"/>
    </row>
    <row r="39" spans="1:10" ht="16.5">
      <c r="A39" s="41" t="s">
        <v>87</v>
      </c>
      <c r="B39" s="120"/>
      <c r="C39" s="43">
        <v>853</v>
      </c>
      <c r="D39" s="58">
        <f>E39+F39+G39+H39+I39</f>
        <v>21425.050000000003</v>
      </c>
      <c r="E39" s="44">
        <f>21237.58+187.47</f>
        <v>21425.050000000003</v>
      </c>
      <c r="F39" s="44"/>
      <c r="G39" s="44"/>
      <c r="H39" s="44"/>
      <c r="I39" s="44">
        <f t="shared" si="1"/>
        <v>0</v>
      </c>
      <c r="J39" s="44"/>
    </row>
    <row r="40" spans="1:10" ht="29.25" customHeight="1">
      <c r="A40" s="59" t="s">
        <v>88</v>
      </c>
      <c r="B40" s="60">
        <v>240</v>
      </c>
      <c r="C40" s="60">
        <v>853</v>
      </c>
      <c r="D40" s="61">
        <f>E40+F40+G40+H40</f>
        <v>0</v>
      </c>
      <c r="E40" s="61"/>
      <c r="F40" s="61"/>
      <c r="G40" s="61"/>
      <c r="H40" s="61"/>
      <c r="I40" s="61">
        <f t="shared" si="1"/>
        <v>0</v>
      </c>
      <c r="J40" s="62"/>
    </row>
    <row r="41" spans="1:10" ht="31.5">
      <c r="A41" s="41" t="s">
        <v>89</v>
      </c>
      <c r="B41" s="119">
        <v>250</v>
      </c>
      <c r="C41" s="60"/>
      <c r="D41" s="61"/>
      <c r="E41" s="61"/>
      <c r="F41" s="61"/>
      <c r="G41" s="61"/>
      <c r="H41" s="61"/>
      <c r="I41" s="61">
        <f t="shared" si="1"/>
        <v>0</v>
      </c>
      <c r="J41" s="62"/>
    </row>
    <row r="42" spans="1:10" ht="25.5" customHeight="1">
      <c r="A42" s="41" t="s">
        <v>78</v>
      </c>
      <c r="B42" s="119"/>
      <c r="C42" s="43"/>
      <c r="D42" s="44"/>
      <c r="E42" s="44"/>
      <c r="F42" s="44"/>
      <c r="G42" s="44"/>
      <c r="H42" s="44"/>
      <c r="I42" s="44">
        <f t="shared" si="1"/>
        <v>0</v>
      </c>
      <c r="J42" s="38"/>
    </row>
    <row r="43" spans="1:10" ht="31.5">
      <c r="A43" s="41" t="s">
        <v>90</v>
      </c>
      <c r="B43" s="119"/>
      <c r="C43" s="60">
        <v>400</v>
      </c>
      <c r="D43" s="61">
        <f>E43+F43+G43+H43+I43</f>
        <v>0</v>
      </c>
      <c r="E43" s="61"/>
      <c r="F43" s="61"/>
      <c r="G43" s="61"/>
      <c r="H43" s="61"/>
      <c r="I43" s="61">
        <f t="shared" si="1"/>
        <v>0</v>
      </c>
      <c r="J43" s="62"/>
    </row>
    <row r="44" spans="1:10" ht="16.5">
      <c r="A44" s="36"/>
      <c r="B44" s="46"/>
      <c r="C44" s="37"/>
      <c r="D44" s="38"/>
      <c r="E44" s="38"/>
      <c r="F44" s="38"/>
      <c r="G44" s="38"/>
      <c r="H44" s="38"/>
      <c r="I44" s="44">
        <f t="shared" si="1"/>
        <v>0</v>
      </c>
      <c r="J44" s="38"/>
    </row>
    <row r="45" spans="1:10" ht="16.5">
      <c r="A45" s="63" t="s">
        <v>91</v>
      </c>
      <c r="B45" s="119">
        <v>260</v>
      </c>
      <c r="C45" s="64">
        <v>240</v>
      </c>
      <c r="D45" s="65">
        <f>E45+F45+G45+H45+I45</f>
        <v>4178060.63</v>
      </c>
      <c r="E45" s="65">
        <f aca="true" t="shared" si="2" ref="E45:J45">E47+E48+E51</f>
        <v>2316961.28</v>
      </c>
      <c r="F45" s="65">
        <f t="shared" si="2"/>
        <v>1830163.72</v>
      </c>
      <c r="G45" s="65">
        <f t="shared" si="2"/>
        <v>0</v>
      </c>
      <c r="H45" s="65">
        <f t="shared" si="2"/>
        <v>0</v>
      </c>
      <c r="I45" s="65">
        <f t="shared" si="2"/>
        <v>30935.63</v>
      </c>
      <c r="J45" s="65">
        <f t="shared" si="2"/>
        <v>0</v>
      </c>
    </row>
    <row r="46" spans="1:10" ht="16.5">
      <c r="A46" s="41" t="s">
        <v>78</v>
      </c>
      <c r="B46" s="119"/>
      <c r="C46" s="43"/>
      <c r="D46" s="65"/>
      <c r="E46" s="44"/>
      <c r="F46" s="44"/>
      <c r="G46" s="44"/>
      <c r="H46" s="44"/>
      <c r="I46" s="44">
        <f aca="true" t="shared" si="3" ref="I46:I72">J273</f>
        <v>0</v>
      </c>
      <c r="J46" s="38"/>
    </row>
    <row r="47" spans="1:10" ht="42" customHeight="1">
      <c r="A47" s="41" t="s">
        <v>92</v>
      </c>
      <c r="B47" s="119"/>
      <c r="C47" s="43">
        <v>241</v>
      </c>
      <c r="D47" s="65">
        <f>E47+F47+G47+H47+I47</f>
        <v>0</v>
      </c>
      <c r="E47" s="44"/>
      <c r="F47" s="44"/>
      <c r="G47" s="44"/>
      <c r="H47" s="44"/>
      <c r="I47" s="44">
        <f t="shared" si="3"/>
        <v>0</v>
      </c>
      <c r="J47" s="38"/>
    </row>
    <row r="48" spans="1:10" ht="69" customHeight="1">
      <c r="A48" s="41" t="s">
        <v>93</v>
      </c>
      <c r="B48" s="119"/>
      <c r="C48" s="43">
        <v>243</v>
      </c>
      <c r="D48" s="65">
        <f>E48+F48+G48+H48+I48</f>
        <v>331748</v>
      </c>
      <c r="E48" s="44"/>
      <c r="F48" s="44">
        <v>331748</v>
      </c>
      <c r="G48" s="44"/>
      <c r="H48" s="44"/>
      <c r="I48" s="44">
        <f t="shared" si="3"/>
        <v>0</v>
      </c>
      <c r="J48" s="38"/>
    </row>
    <row r="49" spans="1:10" ht="17.25" customHeight="1">
      <c r="A49" s="41" t="s">
        <v>78</v>
      </c>
      <c r="B49" s="119"/>
      <c r="C49" s="43"/>
      <c r="D49" s="44"/>
      <c r="E49" s="44"/>
      <c r="F49" s="44"/>
      <c r="G49" s="44"/>
      <c r="H49" s="44"/>
      <c r="I49" s="44">
        <f t="shared" si="3"/>
        <v>0</v>
      </c>
      <c r="J49" s="38"/>
    </row>
    <row r="50" spans="1:10" ht="16.5">
      <c r="A50" s="36"/>
      <c r="B50" s="120"/>
      <c r="C50" s="37"/>
      <c r="D50" s="38"/>
      <c r="E50" s="38"/>
      <c r="F50" s="38"/>
      <c r="G50" s="38"/>
      <c r="H50" s="38"/>
      <c r="I50" s="44">
        <f t="shared" si="3"/>
        <v>0</v>
      </c>
      <c r="J50" s="38"/>
    </row>
    <row r="51" spans="1:10" ht="47.25">
      <c r="A51" s="66" t="s">
        <v>94</v>
      </c>
      <c r="B51" s="120"/>
      <c r="C51" s="67">
        <v>244</v>
      </c>
      <c r="D51" s="68">
        <f>E51+F51+G51+H51+I51</f>
        <v>3846312.63</v>
      </c>
      <c r="E51" s="68">
        <f aca="true" t="shared" si="4" ref="E51:J51">E53+E54+E55+E56+E57+E58+E59+E60+E61+E62</f>
        <v>2316961.28</v>
      </c>
      <c r="F51" s="68">
        <f t="shared" si="4"/>
        <v>1498415.72</v>
      </c>
      <c r="G51" s="68">
        <f t="shared" si="4"/>
        <v>0</v>
      </c>
      <c r="H51" s="68">
        <f t="shared" si="4"/>
        <v>0</v>
      </c>
      <c r="I51" s="68">
        <f t="shared" si="4"/>
        <v>30935.63</v>
      </c>
      <c r="J51" s="68">
        <f t="shared" si="4"/>
        <v>0</v>
      </c>
    </row>
    <row r="52" spans="1:10" ht="16.5">
      <c r="A52" s="41" t="s">
        <v>78</v>
      </c>
      <c r="B52" s="120"/>
      <c r="C52" s="43"/>
      <c r="D52" s="68"/>
      <c r="E52" s="44"/>
      <c r="F52" s="44"/>
      <c r="G52" s="44"/>
      <c r="H52" s="44"/>
      <c r="I52" s="44">
        <f t="shared" si="3"/>
        <v>0</v>
      </c>
      <c r="J52" s="38"/>
    </row>
    <row r="53" spans="1:10" ht="16.5">
      <c r="A53" s="41" t="s">
        <v>95</v>
      </c>
      <c r="B53" s="120"/>
      <c r="C53" s="43">
        <v>244</v>
      </c>
      <c r="D53" s="68">
        <f aca="true" t="shared" si="5" ref="D53:D63">E53+F53+G53+H53+I53</f>
        <v>15351.24</v>
      </c>
      <c r="E53" s="44">
        <f>3351.24+12000</f>
        <v>15351.24</v>
      </c>
      <c r="F53" s="44"/>
      <c r="G53" s="44"/>
      <c r="H53" s="44"/>
      <c r="I53" s="44">
        <f t="shared" si="3"/>
        <v>0</v>
      </c>
      <c r="J53" s="38"/>
    </row>
    <row r="54" spans="1:10" ht="16.5">
      <c r="A54" s="41" t="s">
        <v>96</v>
      </c>
      <c r="B54" s="120"/>
      <c r="C54" s="43">
        <v>244</v>
      </c>
      <c r="D54" s="68">
        <f t="shared" si="5"/>
        <v>0</v>
      </c>
      <c r="E54" s="44">
        <v>0</v>
      </c>
      <c r="F54" s="44"/>
      <c r="G54" s="44"/>
      <c r="H54" s="44"/>
      <c r="I54" s="44">
        <f t="shared" si="3"/>
        <v>0</v>
      </c>
      <c r="J54" s="38"/>
    </row>
    <row r="55" spans="1:10" ht="16.5">
      <c r="A55" s="41" t="s">
        <v>97</v>
      </c>
      <c r="B55" s="120"/>
      <c r="C55" s="43">
        <v>244</v>
      </c>
      <c r="D55" s="68">
        <f t="shared" si="5"/>
        <v>644706.21</v>
      </c>
      <c r="E55" s="44">
        <v>613770.58</v>
      </c>
      <c r="F55" s="44"/>
      <c r="G55" s="44"/>
      <c r="H55" s="44"/>
      <c r="I55" s="44">
        <v>30935.63</v>
      </c>
      <c r="J55" s="38"/>
    </row>
    <row r="56" spans="1:10" ht="16.5">
      <c r="A56" s="41" t="s">
        <v>98</v>
      </c>
      <c r="B56" s="120"/>
      <c r="C56" s="43">
        <v>244</v>
      </c>
      <c r="D56" s="68">
        <f t="shared" si="5"/>
        <v>0</v>
      </c>
      <c r="E56" s="44">
        <v>0</v>
      </c>
      <c r="F56" s="44"/>
      <c r="G56" s="44"/>
      <c r="H56" s="44"/>
      <c r="I56" s="44">
        <f t="shared" si="3"/>
        <v>0</v>
      </c>
      <c r="J56" s="38"/>
    </row>
    <row r="57" spans="1:10" ht="16.5">
      <c r="A57" s="41" t="s">
        <v>99</v>
      </c>
      <c r="B57" s="120"/>
      <c r="C57" s="43">
        <v>244</v>
      </c>
      <c r="D57" s="68">
        <f t="shared" si="5"/>
        <v>693056.44</v>
      </c>
      <c r="E57" s="44">
        <f>686670.44+6386</f>
        <v>693056.44</v>
      </c>
      <c r="F57" s="44"/>
      <c r="G57" s="44"/>
      <c r="H57" s="44"/>
      <c r="I57" s="44">
        <f t="shared" si="3"/>
        <v>0</v>
      </c>
      <c r="J57" s="38"/>
    </row>
    <row r="58" spans="1:10" ht="16.5">
      <c r="A58" s="36" t="s">
        <v>100</v>
      </c>
      <c r="B58" s="120"/>
      <c r="C58" s="37">
        <v>244</v>
      </c>
      <c r="D58" s="68">
        <f t="shared" si="5"/>
        <v>1557205.72</v>
      </c>
      <c r="E58" s="38">
        <f>2050+203068+28500+22600</f>
        <v>256218</v>
      </c>
      <c r="F58" s="38">
        <f>483700+452520+325965+24990+56065+283712.72-325965</f>
        <v>1300987.72</v>
      </c>
      <c r="G58" s="38"/>
      <c r="H58" s="38"/>
      <c r="I58" s="44">
        <f t="shared" si="3"/>
        <v>0</v>
      </c>
      <c r="J58" s="38"/>
    </row>
    <row r="59" spans="1:10" ht="16.5">
      <c r="A59" s="41" t="s">
        <v>101</v>
      </c>
      <c r="B59" s="120"/>
      <c r="C59" s="43">
        <v>244</v>
      </c>
      <c r="D59" s="68">
        <f t="shared" si="5"/>
        <v>0</v>
      </c>
      <c r="E59" s="44">
        <v>0</v>
      </c>
      <c r="F59" s="44"/>
      <c r="G59" s="44"/>
      <c r="H59" s="44"/>
      <c r="I59" s="44">
        <f t="shared" si="3"/>
        <v>0</v>
      </c>
      <c r="J59" s="44"/>
    </row>
    <row r="60" spans="1:10" ht="16.5">
      <c r="A60" s="41" t="s">
        <v>102</v>
      </c>
      <c r="B60" s="120"/>
      <c r="C60" s="43">
        <v>244</v>
      </c>
      <c r="D60" s="68">
        <f t="shared" si="5"/>
        <v>325507.62</v>
      </c>
      <c r="E60" s="44">
        <f>45000+250000+30507.62</f>
        <v>325507.62</v>
      </c>
      <c r="F60" s="44"/>
      <c r="G60" s="44"/>
      <c r="H60" s="44"/>
      <c r="I60" s="44">
        <f t="shared" si="3"/>
        <v>0</v>
      </c>
      <c r="J60" s="38"/>
    </row>
    <row r="61" spans="1:10" ht="16.5">
      <c r="A61" s="41" t="s">
        <v>103</v>
      </c>
      <c r="B61" s="120"/>
      <c r="C61" s="43">
        <v>244</v>
      </c>
      <c r="D61" s="68">
        <f t="shared" si="5"/>
        <v>0</v>
      </c>
      <c r="E61" s="44">
        <f>10000+3187-13187</f>
        <v>0</v>
      </c>
      <c r="F61" s="44"/>
      <c r="G61" s="44"/>
      <c r="H61" s="44"/>
      <c r="I61" s="44">
        <f t="shared" si="3"/>
        <v>0</v>
      </c>
      <c r="J61" s="38"/>
    </row>
    <row r="62" spans="1:10" ht="16.5">
      <c r="A62" s="41" t="s">
        <v>104</v>
      </c>
      <c r="B62" s="120"/>
      <c r="C62" s="43">
        <v>244</v>
      </c>
      <c r="D62" s="68">
        <f t="shared" si="5"/>
        <v>610485.4</v>
      </c>
      <c r="E62" s="44">
        <f>14000+5000+15000+296167.05+44664.89+27242.76+902.7+10080</f>
        <v>413057.4</v>
      </c>
      <c r="F62" s="44">
        <f>96700+100728</f>
        <v>197428</v>
      </c>
      <c r="G62" s="44"/>
      <c r="H62" s="44"/>
      <c r="I62" s="44">
        <f t="shared" si="3"/>
        <v>0</v>
      </c>
      <c r="J62" s="38"/>
    </row>
    <row r="63" spans="1:10" ht="16.5">
      <c r="A63" s="69" t="s">
        <v>105</v>
      </c>
      <c r="B63" s="70">
        <v>300</v>
      </c>
      <c r="C63" s="70" t="s">
        <v>65</v>
      </c>
      <c r="D63" s="71">
        <f t="shared" si="5"/>
        <v>0</v>
      </c>
      <c r="E63" s="71">
        <f>E65+E66</f>
        <v>0</v>
      </c>
      <c r="F63" s="71">
        <f>F65+F66</f>
        <v>0</v>
      </c>
      <c r="G63" s="71">
        <f>G65+G66</f>
        <v>0</v>
      </c>
      <c r="H63" s="71">
        <f>H65+H66</f>
        <v>0</v>
      </c>
      <c r="I63" s="71">
        <f t="shared" si="3"/>
        <v>0</v>
      </c>
      <c r="J63" s="71">
        <f>J65+J66</f>
        <v>0</v>
      </c>
    </row>
    <row r="64" spans="1:10" ht="16.5">
      <c r="A64" s="41" t="s">
        <v>78</v>
      </c>
      <c r="B64" s="42"/>
      <c r="C64" s="43"/>
      <c r="D64" s="71"/>
      <c r="E64" s="44"/>
      <c r="F64" s="44"/>
      <c r="G64" s="44"/>
      <c r="H64" s="44"/>
      <c r="I64" s="44">
        <f t="shared" si="3"/>
        <v>0</v>
      </c>
      <c r="J64" s="38"/>
    </row>
    <row r="65" spans="1:10" ht="16.5">
      <c r="A65" s="41" t="s">
        <v>106</v>
      </c>
      <c r="B65" s="43">
        <v>310</v>
      </c>
      <c r="C65" s="43"/>
      <c r="D65" s="71">
        <f>E65+F65+G65+H65+I65</f>
        <v>0</v>
      </c>
      <c r="E65" s="44"/>
      <c r="F65" s="44"/>
      <c r="G65" s="44"/>
      <c r="H65" s="44"/>
      <c r="I65" s="44">
        <f t="shared" si="3"/>
        <v>0</v>
      </c>
      <c r="J65" s="38"/>
    </row>
    <row r="66" spans="1:10" ht="16.5">
      <c r="A66" s="36" t="s">
        <v>107</v>
      </c>
      <c r="B66" s="37">
        <v>320</v>
      </c>
      <c r="C66" s="37"/>
      <c r="D66" s="71">
        <f>E66+F66+G66+H66+I66</f>
        <v>0</v>
      </c>
      <c r="E66" s="38"/>
      <c r="F66" s="38"/>
      <c r="G66" s="38"/>
      <c r="H66" s="38"/>
      <c r="I66" s="44">
        <f t="shared" si="3"/>
        <v>0</v>
      </c>
      <c r="J66" s="38"/>
    </row>
    <row r="67" spans="1:10" ht="16.5">
      <c r="A67" s="41" t="s">
        <v>108</v>
      </c>
      <c r="B67" s="43">
        <v>400</v>
      </c>
      <c r="C67" s="72"/>
      <c r="D67" s="73">
        <f>D69+D70</f>
        <v>0</v>
      </c>
      <c r="E67" s="73">
        <f>E69+E70</f>
        <v>0</v>
      </c>
      <c r="F67" s="73">
        <f>F69+F70</f>
        <v>0</v>
      </c>
      <c r="G67" s="73">
        <f>G69+G70</f>
        <v>0</v>
      </c>
      <c r="H67" s="73">
        <f>H69+H70</f>
        <v>0</v>
      </c>
      <c r="I67" s="73">
        <f t="shared" si="3"/>
        <v>0</v>
      </c>
      <c r="J67" s="73">
        <f>J69+J70</f>
        <v>0</v>
      </c>
    </row>
    <row r="68" spans="1:10" ht="16.5">
      <c r="A68" s="41" t="s">
        <v>78</v>
      </c>
      <c r="B68" s="42"/>
      <c r="C68" s="43"/>
      <c r="D68" s="73"/>
      <c r="E68" s="44"/>
      <c r="F68" s="44"/>
      <c r="G68" s="44"/>
      <c r="H68" s="44"/>
      <c r="I68" s="44">
        <f t="shared" si="3"/>
        <v>0</v>
      </c>
      <c r="J68" s="38"/>
    </row>
    <row r="69" spans="1:10" ht="16.5">
      <c r="A69" s="41" t="s">
        <v>109</v>
      </c>
      <c r="B69" s="43">
        <v>410</v>
      </c>
      <c r="C69" s="43"/>
      <c r="D69" s="73">
        <v>0</v>
      </c>
      <c r="E69" s="44"/>
      <c r="F69" s="44"/>
      <c r="G69" s="44"/>
      <c r="H69" s="44"/>
      <c r="I69" s="44">
        <f t="shared" si="3"/>
        <v>0</v>
      </c>
      <c r="J69" s="38"/>
    </row>
    <row r="70" spans="1:10" ht="16.5">
      <c r="A70" s="41" t="s">
        <v>110</v>
      </c>
      <c r="B70" s="43">
        <v>420</v>
      </c>
      <c r="C70" s="43"/>
      <c r="D70" s="73">
        <f>D72+D73</f>
        <v>0</v>
      </c>
      <c r="E70" s="44"/>
      <c r="F70" s="44"/>
      <c r="G70" s="44"/>
      <c r="H70" s="44"/>
      <c r="I70" s="44">
        <f t="shared" si="3"/>
        <v>0</v>
      </c>
      <c r="J70" s="38"/>
    </row>
    <row r="71" spans="1:10" ht="16.5">
      <c r="A71" s="74" t="s">
        <v>111</v>
      </c>
      <c r="B71" s="75">
        <v>500</v>
      </c>
      <c r="C71" s="75" t="s">
        <v>65</v>
      </c>
      <c r="D71" s="76">
        <f>E71+F71+I71</f>
        <v>524194.75</v>
      </c>
      <c r="E71" s="76">
        <v>503722.12</v>
      </c>
      <c r="F71" s="76">
        <v>0</v>
      </c>
      <c r="G71" s="76"/>
      <c r="H71" s="76"/>
      <c r="I71" s="76">
        <v>20472.63</v>
      </c>
      <c r="J71" s="77"/>
    </row>
    <row r="72" spans="1:10" ht="16.5">
      <c r="A72" s="78" t="s">
        <v>112</v>
      </c>
      <c r="B72" s="79">
        <v>600</v>
      </c>
      <c r="C72" s="79" t="s">
        <v>65</v>
      </c>
      <c r="D72" s="80"/>
      <c r="E72" s="80"/>
      <c r="F72" s="80"/>
      <c r="G72" s="80"/>
      <c r="H72" s="80"/>
      <c r="I72" s="80">
        <f t="shared" si="3"/>
        <v>0</v>
      </c>
      <c r="J72" s="81"/>
    </row>
  </sheetData>
  <sheetProtection selectLockedCells="1" selectUnlockedCells="1"/>
  <mergeCells count="22"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  <mergeCell ref="B27:B30"/>
    <mergeCell ref="B31:B34"/>
    <mergeCell ref="A33:A34"/>
    <mergeCell ref="B35:B37"/>
    <mergeCell ref="B38:B39"/>
    <mergeCell ref="B41:B43"/>
    <mergeCell ref="B45:B49"/>
    <mergeCell ref="B50:B57"/>
    <mergeCell ref="B58:B62"/>
  </mergeCells>
  <printOptions/>
  <pageMargins left="0.5118055555555555" right="0.31527777777777777" top="0.7479166666666667" bottom="0.7479166666666667" header="0.5118055555555555" footer="0.5118055555555555"/>
  <pageSetup fitToHeight="2" fitToWidth="2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view="pageBreakPreview" zoomScale="81" zoomScaleSheetLayoutView="81" zoomScalePageLayoutView="0" workbookViewId="0" topLeftCell="A1">
      <selection activeCell="A2" sqref="A2:L2"/>
    </sheetView>
  </sheetViews>
  <sheetFormatPr defaultColWidth="8.7109375" defaultRowHeight="12.75"/>
  <cols>
    <col min="1" max="1" width="22.8515625" style="1" customWidth="1"/>
    <col min="2" max="3" width="8.7109375" style="1" customWidth="1"/>
    <col min="4" max="4" width="13.421875" style="1" customWidth="1"/>
    <col min="5" max="5" width="14.57421875" style="1" customWidth="1"/>
    <col min="6" max="6" width="13.7109375" style="1" customWidth="1"/>
    <col min="7" max="7" width="13.421875" style="1" customWidth="1"/>
    <col min="8" max="8" width="14.8515625" style="1" customWidth="1"/>
    <col min="9" max="9" width="15.140625" style="1" customWidth="1"/>
    <col min="10" max="11" width="9.28125" style="1" customWidth="1"/>
    <col min="12" max="12" width="11.28125" style="1" customWidth="1"/>
    <col min="13" max="16384" width="8.7109375" style="1" customWidth="1"/>
  </cols>
  <sheetData>
    <row r="1" spans="1:12" ht="15" customHeight="1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3.25" customHeight="1">
      <c r="A2" s="126" t="s">
        <v>159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 customHeight="1">
      <c r="A3" s="32"/>
      <c r="B3" s="32"/>
      <c r="C3" s="32"/>
      <c r="D3" s="82"/>
      <c r="E3" s="82"/>
      <c r="F3" s="82"/>
      <c r="G3" s="82"/>
      <c r="H3" s="82"/>
      <c r="I3" s="82"/>
      <c r="J3" s="82"/>
      <c r="K3" s="82"/>
      <c r="L3" s="82"/>
    </row>
    <row r="4" spans="1:12" ht="16.5" customHeight="1">
      <c r="A4" s="124" t="s">
        <v>33</v>
      </c>
      <c r="B4" s="124" t="s">
        <v>52</v>
      </c>
      <c r="C4" s="124" t="s">
        <v>114</v>
      </c>
      <c r="D4" s="124" t="s">
        <v>115</v>
      </c>
      <c r="E4" s="124"/>
      <c r="F4" s="124"/>
      <c r="G4" s="124"/>
      <c r="H4" s="124"/>
      <c r="I4" s="124"/>
      <c r="J4" s="124"/>
      <c r="K4" s="124"/>
      <c r="L4" s="124"/>
    </row>
    <row r="5" spans="1:12" ht="16.5" customHeight="1">
      <c r="A5" s="124"/>
      <c r="B5" s="124"/>
      <c r="C5" s="124"/>
      <c r="D5" s="124" t="s">
        <v>116</v>
      </c>
      <c r="E5" s="124"/>
      <c r="F5" s="124"/>
      <c r="G5" s="124" t="s">
        <v>56</v>
      </c>
      <c r="H5" s="124"/>
      <c r="I5" s="124"/>
      <c r="J5" s="124"/>
      <c r="K5" s="124"/>
      <c r="L5" s="124"/>
    </row>
    <row r="6" spans="1:12" ht="198.75" customHeight="1">
      <c r="A6" s="124"/>
      <c r="B6" s="124"/>
      <c r="C6" s="124"/>
      <c r="D6" s="124"/>
      <c r="E6" s="124"/>
      <c r="F6" s="124"/>
      <c r="G6" s="127" t="s">
        <v>117</v>
      </c>
      <c r="H6" s="127"/>
      <c r="I6" s="127"/>
      <c r="J6" s="125" t="s">
        <v>118</v>
      </c>
      <c r="K6" s="125"/>
      <c r="L6" s="125"/>
    </row>
    <row r="7" spans="1:12" ht="15">
      <c r="A7" s="124"/>
      <c r="B7" s="124"/>
      <c r="C7" s="124"/>
      <c r="D7" s="83" t="s">
        <v>119</v>
      </c>
      <c r="E7" s="83" t="s">
        <v>120</v>
      </c>
      <c r="F7" s="83" t="s">
        <v>121</v>
      </c>
      <c r="G7" s="83" t="s">
        <v>119</v>
      </c>
      <c r="H7" s="83" t="s">
        <v>120</v>
      </c>
      <c r="I7" s="83" t="s">
        <v>121</v>
      </c>
      <c r="J7" s="83" t="s">
        <v>119</v>
      </c>
      <c r="K7" s="83" t="s">
        <v>120</v>
      </c>
      <c r="L7" s="83" t="s">
        <v>121</v>
      </c>
    </row>
    <row r="8" spans="1:12" ht="53.25" customHeight="1">
      <c r="A8" s="124"/>
      <c r="B8" s="124"/>
      <c r="C8" s="124"/>
      <c r="D8" s="83" t="s">
        <v>122</v>
      </c>
      <c r="E8" s="83" t="s">
        <v>123</v>
      </c>
      <c r="F8" s="83" t="s">
        <v>124</v>
      </c>
      <c r="G8" s="83" t="s">
        <v>122</v>
      </c>
      <c r="H8" s="83" t="s">
        <v>123</v>
      </c>
      <c r="I8" s="83" t="s">
        <v>124</v>
      </c>
      <c r="J8" s="83" t="s">
        <v>122</v>
      </c>
      <c r="K8" s="83" t="s">
        <v>123</v>
      </c>
      <c r="L8" s="84" t="s">
        <v>124</v>
      </c>
    </row>
    <row r="9" spans="1:12" ht="15.75">
      <c r="A9" s="85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ht="57.75" customHeight="1">
      <c r="A10" s="41" t="s">
        <v>125</v>
      </c>
      <c r="B10" s="11">
        <v>1</v>
      </c>
      <c r="C10" s="11" t="s">
        <v>65</v>
      </c>
      <c r="D10" s="86">
        <f aca="true" t="shared" si="0" ref="D10:I10">D11+D12</f>
        <v>4178060.63</v>
      </c>
      <c r="E10" s="86">
        <f t="shared" si="0"/>
        <v>0</v>
      </c>
      <c r="F10" s="86">
        <f t="shared" si="0"/>
        <v>0</v>
      </c>
      <c r="G10" s="86">
        <f t="shared" si="0"/>
        <v>4178060.63</v>
      </c>
      <c r="H10" s="86">
        <f t="shared" si="0"/>
        <v>0</v>
      </c>
      <c r="I10" s="86">
        <f t="shared" si="0"/>
        <v>0</v>
      </c>
      <c r="J10" s="86"/>
      <c r="K10" s="86"/>
      <c r="L10" s="86"/>
    </row>
    <row r="11" spans="1:12" ht="81" customHeight="1">
      <c r="A11" s="41" t="s">
        <v>126</v>
      </c>
      <c r="B11" s="11">
        <v>1001</v>
      </c>
      <c r="C11" s="11" t="s">
        <v>65</v>
      </c>
      <c r="D11" s="86">
        <v>0</v>
      </c>
      <c r="E11" s="86">
        <v>0</v>
      </c>
      <c r="F11" s="86">
        <v>0</v>
      </c>
      <c r="G11" s="86">
        <f aca="true" t="shared" si="1" ref="G11:I12">D11</f>
        <v>0</v>
      </c>
      <c r="H11" s="86">
        <f t="shared" si="1"/>
        <v>0</v>
      </c>
      <c r="I11" s="86">
        <f t="shared" si="1"/>
        <v>0</v>
      </c>
      <c r="J11" s="86"/>
      <c r="K11" s="86"/>
      <c r="L11" s="87"/>
    </row>
    <row r="12" spans="1:12" ht="55.5" customHeight="1">
      <c r="A12" s="41" t="s">
        <v>127</v>
      </c>
      <c r="B12" s="11">
        <v>2001</v>
      </c>
      <c r="C12" s="88"/>
      <c r="D12" s="86">
        <f>'РАЗДЕЛ 3 2020'!$D$45</f>
        <v>4178060.63</v>
      </c>
      <c r="E12" s="86">
        <v>0</v>
      </c>
      <c r="F12" s="86">
        <v>0</v>
      </c>
      <c r="G12" s="86">
        <f t="shared" si="1"/>
        <v>4178060.63</v>
      </c>
      <c r="H12" s="86">
        <f t="shared" si="1"/>
        <v>0</v>
      </c>
      <c r="I12" s="86">
        <f t="shared" si="1"/>
        <v>0</v>
      </c>
      <c r="J12" s="86"/>
      <c r="K12" s="86"/>
      <c r="L12" s="87"/>
    </row>
  </sheetData>
  <sheetProtection selectLockedCells="1" selectUnlockedCells="1"/>
  <mergeCells count="10">
    <mergeCell ref="A1:L1"/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rintOptions/>
  <pageMargins left="0.7083333333333334" right="0.5118055555555555" top="0.7479166666666667" bottom="0.7479166666666667" header="0.5118055555555555" footer="0.5118055555555555"/>
  <pageSetup fitToHeight="1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B26" sqref="B26:C26"/>
    </sheetView>
  </sheetViews>
  <sheetFormatPr defaultColWidth="8.7109375" defaultRowHeight="12.75"/>
  <cols>
    <col min="1" max="1" width="47.7109375" style="1" customWidth="1"/>
    <col min="2" max="2" width="19.28125" style="1" customWidth="1"/>
    <col min="3" max="3" width="20.421875" style="1" customWidth="1"/>
    <col min="4" max="16384" width="8.7109375" style="1" customWidth="1"/>
  </cols>
  <sheetData>
    <row r="1" spans="1:3" ht="18.75">
      <c r="A1" s="113" t="s">
        <v>128</v>
      </c>
      <c r="B1" s="113"/>
      <c r="C1" s="113"/>
    </row>
    <row r="2" spans="1:3" ht="18.75">
      <c r="A2" s="113" t="s">
        <v>129</v>
      </c>
      <c r="B2" s="113"/>
      <c r="C2" s="113"/>
    </row>
    <row r="3" spans="1:3" ht="18.75">
      <c r="A3" s="123" t="s">
        <v>160</v>
      </c>
      <c r="B3" s="123"/>
      <c r="C3" s="123"/>
    </row>
    <row r="4" ht="10.5" customHeight="1"/>
    <row r="5" spans="1:3" ht="18.75">
      <c r="A5" s="89" t="s">
        <v>33</v>
      </c>
      <c r="B5" s="90" t="s">
        <v>52</v>
      </c>
      <c r="C5" s="89" t="s">
        <v>34</v>
      </c>
    </row>
    <row r="6" spans="1:3" ht="15.75">
      <c r="A6" s="85">
        <v>1</v>
      </c>
      <c r="B6" s="11">
        <v>2</v>
      </c>
      <c r="C6" s="85">
        <v>3</v>
      </c>
    </row>
    <row r="7" spans="1:3" ht="23.25" customHeight="1">
      <c r="A7" s="91" t="s">
        <v>111</v>
      </c>
      <c r="B7" s="92" t="s">
        <v>130</v>
      </c>
      <c r="C7" s="93"/>
    </row>
    <row r="8" spans="1:3" ht="23.25" customHeight="1">
      <c r="A8" s="91" t="s">
        <v>112</v>
      </c>
      <c r="B8" s="92" t="s">
        <v>131</v>
      </c>
      <c r="C8" s="94"/>
    </row>
    <row r="9" spans="1:3" ht="23.25" customHeight="1">
      <c r="A9" s="91" t="s">
        <v>132</v>
      </c>
      <c r="B9" s="92" t="s">
        <v>133</v>
      </c>
      <c r="C9" s="94"/>
    </row>
    <row r="10" spans="1:3" ht="23.25" customHeight="1">
      <c r="A10" s="91" t="s">
        <v>134</v>
      </c>
      <c r="B10" s="92" t="s">
        <v>135</v>
      </c>
      <c r="C10" s="94"/>
    </row>
    <row r="12" spans="1:3" ht="18.75">
      <c r="A12" s="113" t="s">
        <v>136</v>
      </c>
      <c r="B12" s="113"/>
      <c r="C12" s="113"/>
    </row>
    <row r="13" spans="1:3" ht="18.75">
      <c r="A13" s="123" t="s">
        <v>161</v>
      </c>
      <c r="B13" s="123"/>
      <c r="C13" s="123"/>
    </row>
    <row r="15" spans="1:3" ht="37.5">
      <c r="A15" s="89" t="s">
        <v>33</v>
      </c>
      <c r="B15" s="90" t="s">
        <v>52</v>
      </c>
      <c r="C15" s="90" t="s">
        <v>137</v>
      </c>
    </row>
    <row r="16" spans="1:3" ht="15.75">
      <c r="A16" s="85">
        <v>1</v>
      </c>
      <c r="B16" s="11">
        <v>2</v>
      </c>
      <c r="C16" s="11">
        <v>3</v>
      </c>
    </row>
    <row r="17" spans="1:8" ht="30.75" customHeight="1">
      <c r="A17" s="91" t="s">
        <v>138</v>
      </c>
      <c r="B17" s="92" t="s">
        <v>130</v>
      </c>
      <c r="C17" s="93"/>
      <c r="H17" s="95"/>
    </row>
    <row r="18" spans="1:3" ht="87" customHeight="1">
      <c r="A18" s="96" t="s">
        <v>139</v>
      </c>
      <c r="B18" s="92" t="s">
        <v>131</v>
      </c>
      <c r="C18" s="94"/>
    </row>
    <row r="19" spans="1:3" ht="37.5">
      <c r="A19" s="97" t="s">
        <v>140</v>
      </c>
      <c r="B19" s="92" t="s">
        <v>133</v>
      </c>
      <c r="C19" s="98" t="s">
        <v>65</v>
      </c>
    </row>
    <row r="21" ht="15.75">
      <c r="A21" s="3" t="s">
        <v>141</v>
      </c>
    </row>
    <row r="22" spans="1:3" ht="17.25" customHeight="1">
      <c r="A22" s="99" t="s">
        <v>142</v>
      </c>
      <c r="B22" s="129" t="s">
        <v>143</v>
      </c>
      <c r="C22" s="129"/>
    </row>
    <row r="23" spans="1:3" ht="17.25" customHeight="1">
      <c r="A23" s="16" t="s">
        <v>144</v>
      </c>
      <c r="B23" s="128" t="s">
        <v>145</v>
      </c>
      <c r="C23" s="128"/>
    </row>
    <row r="24" ht="15.75">
      <c r="A24" s="3" t="s">
        <v>154</v>
      </c>
    </row>
    <row r="25" spans="1:3" ht="49.5" customHeight="1">
      <c r="A25" s="6" t="s">
        <v>146</v>
      </c>
      <c r="B25" s="128" t="s">
        <v>155</v>
      </c>
      <c r="C25" s="128"/>
    </row>
    <row r="26" spans="1:3" ht="23.25" customHeight="1">
      <c r="A26" s="16"/>
      <c r="B26" s="128" t="s">
        <v>145</v>
      </c>
      <c r="C26" s="128"/>
    </row>
    <row r="27" spans="1:3" ht="36" customHeight="1">
      <c r="A27" s="3" t="s">
        <v>147</v>
      </c>
      <c r="B27" s="128"/>
      <c r="C27" s="128"/>
    </row>
    <row r="28" spans="1:3" ht="47.25" customHeight="1">
      <c r="A28" s="3" t="s">
        <v>148</v>
      </c>
      <c r="B28" s="129" t="s">
        <v>149</v>
      </c>
      <c r="C28" s="129"/>
    </row>
    <row r="29" spans="1:3" ht="15.75" customHeight="1">
      <c r="A29" s="3"/>
      <c r="B29" s="128" t="s">
        <v>150</v>
      </c>
      <c r="C29" s="128"/>
    </row>
    <row r="30" spans="1:3" ht="18.75">
      <c r="A30" s="16" t="s">
        <v>151</v>
      </c>
      <c r="B30" s="128"/>
      <c r="C30" s="128"/>
    </row>
    <row r="31" ht="28.5" customHeight="1">
      <c r="A31" s="100" t="s">
        <v>162</v>
      </c>
    </row>
    <row r="33" ht="18.75">
      <c r="A33" s="101"/>
    </row>
  </sheetData>
  <sheetProtection selectLockedCells="1" selectUnlockedCells="1"/>
  <mergeCells count="13">
    <mergeCell ref="A1:C1"/>
    <mergeCell ref="A2:C2"/>
    <mergeCell ref="A3:C3"/>
    <mergeCell ref="A12:C12"/>
    <mergeCell ref="A13:C13"/>
    <mergeCell ref="B22:C22"/>
    <mergeCell ref="B30:C30"/>
    <mergeCell ref="B23:C23"/>
    <mergeCell ref="B25:C25"/>
    <mergeCell ref="B26:C26"/>
    <mergeCell ref="B27:C27"/>
    <mergeCell ref="B28:C28"/>
    <mergeCell ref="B29:C29"/>
  </mergeCells>
  <printOptions/>
  <pageMargins left="0.7" right="0.7" top="0.75" bottom="0.75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2020-07-21T08:28:37Z</dcterms:created>
  <dcterms:modified xsi:type="dcterms:W3CDTF">2020-10-15T06:48:15Z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